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tabRatio="710" firstSheet="2" activeTab="5"/>
  </bookViews>
  <sheets>
    <sheet name="graphs br pay now redis later" sheetId="1" r:id="rId1"/>
    <sheet name="br pay now redist later" sheetId="2" r:id="rId2"/>
    <sheet name="graphs br pay now redist now" sheetId="3" r:id="rId3"/>
    <sheet name="br pay now redist now" sheetId="4" r:id="rId4"/>
    <sheet name="graphs br invoice now pay in 12" sheetId="5" r:id="rId5"/>
    <sheet name="br invoice in pay in 12" sheetId="6" r:id="rId6"/>
  </sheets>
  <definedNames/>
  <calcPr fullCalcOnLoad="1"/>
</workbook>
</file>

<file path=xl/sharedStrings.xml><?xml version="1.0" encoding="utf-8"?>
<sst xmlns="http://schemas.openxmlformats.org/spreadsheetml/2006/main" count="1049" uniqueCount="77">
  <si>
    <t>S1</t>
  </si>
  <si>
    <t>S2</t>
  </si>
  <si>
    <t>S3</t>
  </si>
  <si>
    <t>S4</t>
  </si>
  <si>
    <t>S5</t>
  </si>
  <si>
    <t>HH Share of GSPG</t>
  </si>
  <si>
    <t>NHH Share of GSPG</t>
  </si>
  <si>
    <t>S6</t>
  </si>
  <si>
    <t>Main Funding Share</t>
  </si>
  <si>
    <t>Shares</t>
  </si>
  <si>
    <t>Sp08a performance</t>
  </si>
  <si>
    <t>SP08a</t>
  </si>
  <si>
    <t>Standard</t>
  </si>
  <si>
    <t>Cost per MWh</t>
  </si>
  <si>
    <t>HH MWh</t>
  </si>
  <si>
    <t>NHH MWh</t>
  </si>
  <si>
    <t>HH Suplier Take</t>
  </si>
  <si>
    <t>NHH Suplier Take</t>
  </si>
  <si>
    <t>Difference from standard %</t>
  </si>
  <si>
    <t>Difference from standard MWh</t>
  </si>
  <si>
    <t>Charge £</t>
  </si>
  <si>
    <t>Charges NOW</t>
  </si>
  <si>
    <t>Charges IN 12 MONTHS</t>
  </si>
  <si>
    <t>Improvement</t>
  </si>
  <si>
    <t>Improvement?</t>
  </si>
  <si>
    <t>Amount received on redistribution</t>
  </si>
  <si>
    <t xml:space="preserve">Net </t>
  </si>
  <si>
    <t>SP08b</t>
  </si>
  <si>
    <t>90% of charges</t>
  </si>
  <si>
    <t>Cap</t>
  </si>
  <si>
    <t>Rebate less 10%</t>
  </si>
  <si>
    <t>90% charge</t>
  </si>
  <si>
    <t>Sp08b performance</t>
  </si>
  <si>
    <t>Charges IN 24 MONTHS</t>
  </si>
  <si>
    <t>Redistribution for SP08a in 12 months</t>
  </si>
  <si>
    <t>Redistribution for SP08b in 12 months</t>
  </si>
  <si>
    <t>Charges IN 36 MONTHS</t>
  </si>
  <si>
    <t>Charges IN 48 MONTHS</t>
  </si>
  <si>
    <t>Now</t>
  </si>
  <si>
    <t>In 12 months</t>
  </si>
  <si>
    <t>in 24 months</t>
  </si>
  <si>
    <t>in 36 months</t>
  </si>
  <si>
    <t>in 48 months</t>
  </si>
  <si>
    <t>rebate improvement from last year</t>
  </si>
  <si>
    <t>Redistribution for SP08a in 24 months</t>
  </si>
  <si>
    <t>Redistribution for SP08b in 24 months</t>
  </si>
  <si>
    <t>Redistribution for SP08a in 48 months</t>
  </si>
  <si>
    <t>Redistribution for SP08b in 48 months</t>
  </si>
  <si>
    <t>Redistribution for SP08b in 36 months</t>
  </si>
  <si>
    <t>Redistribution for SP08a in 36 months</t>
  </si>
  <si>
    <t>Net Charges</t>
  </si>
  <si>
    <t>Total</t>
  </si>
  <si>
    <t>performance</t>
  </si>
  <si>
    <t>24 mnth</t>
  </si>
  <si>
    <t>12 mnth</t>
  </si>
  <si>
    <t>36 mnth</t>
  </si>
  <si>
    <t>48 mnth</t>
  </si>
  <si>
    <t>bar = charge</t>
  </si>
  <si>
    <t>line = performance</t>
  </si>
  <si>
    <t>rebate improvement from this year</t>
  </si>
  <si>
    <t>Redistribution for SP08a now</t>
  </si>
  <si>
    <t>Redistribution for SP08b now</t>
  </si>
  <si>
    <t>n/a</t>
  </si>
  <si>
    <t>Credit Assessment Price</t>
  </si>
  <si>
    <t>Table 1</t>
  </si>
  <si>
    <t>Table 2</t>
  </si>
  <si>
    <t>Table 3</t>
  </si>
  <si>
    <t>Tables 4</t>
  </si>
  <si>
    <t>Tables 5</t>
  </si>
  <si>
    <t>Tables 6</t>
  </si>
  <si>
    <t>Tables 7</t>
  </si>
  <si>
    <t>Table 8</t>
  </si>
  <si>
    <t>Check Sum</t>
  </si>
  <si>
    <t>Average</t>
  </si>
  <si>
    <t>Amount Received on Redistribution - resultant market share fro SP08a</t>
  </si>
  <si>
    <t>Cost £ per MWh</t>
  </si>
  <si>
    <t>90% Charge from last year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</si>
</sst>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&quot;£&quot;#,##0"/>
    <numFmt numFmtId="168" formatCode="&quot;£&quot;#,##0.0"/>
    <numFmt numFmtId="169" formatCode="&quot;£&quot;#,##0.00"/>
    <numFmt numFmtId="170" formatCode="0.000%"/>
    <numFmt numFmtId="171" formatCode="0.0000%"/>
    <numFmt numFmtId="172" formatCode="&quot;£&quot;#,##0.000"/>
    <numFmt numFmtId="173" formatCode="&quot;£&quot;#,##0.0000"/>
    <numFmt numFmtId="174" formatCode="&quot;£&quot;#,##0.00000"/>
    <numFmt numFmtId="175" formatCode="&quot;£&quot;#,##0.000000"/>
    <numFmt numFmtId="176" formatCode="_-* #,##0.0_-;\-* #,##0.0_-;_-* &quot;-&quot;?_-;_-@_-"/>
    <numFmt numFmtId="177" formatCode="&quot;£&quot;#,##0.0;[Red]\-&quot;£&quot;#,##0.0"/>
    <numFmt numFmtId="178" formatCode="&quot;£&quot;#,##0.0000000"/>
    <numFmt numFmtId="179" formatCode="&quot;£&quot;#,##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166" fontId="1" fillId="0" borderId="0" xfId="15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167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69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66" fontId="0" fillId="0" borderId="0" xfId="15" applyNumberFormat="1" applyAlignment="1">
      <alignment/>
    </xf>
    <xf numFmtId="167" fontId="1" fillId="0" borderId="0" xfId="0" applyNumberFormat="1" applyFont="1" applyFill="1" applyAlignment="1">
      <alignment/>
    </xf>
    <xf numFmtId="167" fontId="0" fillId="0" borderId="0" xfId="19" applyNumberFormat="1" applyAlignment="1">
      <alignment/>
    </xf>
    <xf numFmtId="167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64" fontId="0" fillId="0" borderId="0" xfId="19" applyNumberFormat="1" applyAlignment="1">
      <alignment/>
    </xf>
    <xf numFmtId="0" fontId="0" fillId="0" borderId="1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19" applyNumberFormat="1" applyAlignment="1">
      <alignment/>
    </xf>
    <xf numFmtId="168" fontId="0" fillId="0" borderId="0" xfId="0" applyNumberFormat="1" applyAlignment="1">
      <alignment/>
    </xf>
    <xf numFmtId="0" fontId="7" fillId="0" borderId="0" xfId="0" applyFont="1" applyBorder="1" applyAlignment="1">
      <alignment horizontal="justify" vertical="top" wrapText="1"/>
    </xf>
    <xf numFmtId="167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7" fillId="0" borderId="0" xfId="19" applyNumberFormat="1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justify" vertical="top" wrapText="1"/>
    </xf>
    <xf numFmtId="164" fontId="7" fillId="0" borderId="0" xfId="19" applyNumberFormat="1" applyFont="1" applyBorder="1" applyAlignment="1">
      <alignment horizontal="right" vertical="top" wrapText="1"/>
    </xf>
    <xf numFmtId="164" fontId="0" fillId="0" borderId="0" xfId="19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7" fillId="0" borderId="0" xfId="0" applyFont="1" applyFill="1" applyBorder="1" applyAlignment="1">
      <alignment horizontal="justify" vertical="top" wrapText="1"/>
    </xf>
    <xf numFmtId="164" fontId="7" fillId="0" borderId="0" xfId="19" applyNumberFormat="1" applyFont="1" applyFill="1" applyBorder="1" applyAlignment="1">
      <alignment horizontal="justify" vertical="top" wrapText="1"/>
    </xf>
    <xf numFmtId="164" fontId="7" fillId="0" borderId="0" xfId="0" applyNumberFormat="1" applyFont="1" applyFill="1" applyBorder="1" applyAlignment="1">
      <alignment horizontal="justify" vertical="top" wrapText="1"/>
    </xf>
    <xf numFmtId="164" fontId="7" fillId="0" borderId="0" xfId="19" applyNumberFormat="1" applyFont="1" applyFill="1" applyBorder="1" applyAlignment="1">
      <alignment horizontal="right" vertical="top" wrapText="1"/>
    </xf>
    <xf numFmtId="16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Supplier 1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later'!$D$90:$H$90</c:f>
              <c:numCache>
                <c:ptCount val="5"/>
                <c:pt idx="0">
                  <c:v>0</c:v>
                </c:pt>
                <c:pt idx="1">
                  <c:v>-2007.7495893154196</c:v>
                </c:pt>
                <c:pt idx="2">
                  <c:v>-2617.1735559264625</c:v>
                </c:pt>
                <c:pt idx="3">
                  <c:v>-3226.5975225374937</c:v>
                </c:pt>
                <c:pt idx="4">
                  <c:v>-4142.246099053916</c:v>
                </c:pt>
              </c:numCache>
            </c:numRef>
          </c:val>
        </c:ser>
        <c:axId val="57589272"/>
        <c:axId val="48541401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later'!$D$91:$H$91</c:f>
              <c:numCache>
                <c:ptCount val="5"/>
                <c:pt idx="0">
                  <c:v>0.93</c:v>
                </c:pt>
                <c:pt idx="1">
                  <c:v>0.94</c:v>
                </c:pt>
                <c:pt idx="2">
                  <c:v>0.95</c:v>
                </c:pt>
                <c:pt idx="3">
                  <c:v>0.96</c:v>
                </c:pt>
                <c:pt idx="4">
                  <c:v>0.97</c:v>
                </c:pt>
              </c:numCache>
            </c:numRef>
          </c:val>
          <c:smooth val="0"/>
        </c:ser>
        <c:axId val="34219426"/>
        <c:axId val="39539379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41401"/>
        <c:crosses val="autoZero"/>
        <c:auto val="0"/>
        <c:lblOffset val="100"/>
        <c:tickLblSkip val="1"/>
        <c:noMultiLvlLbl val="0"/>
      </c:catAx>
      <c:valAx>
        <c:axId val="48541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589272"/>
        <c:crossesAt val="1"/>
        <c:crossBetween val="between"/>
        <c:dispUnits/>
      </c:valAx>
      <c:catAx>
        <c:axId val="34219426"/>
        <c:scaling>
          <c:orientation val="minMax"/>
        </c:scaling>
        <c:axPos val="b"/>
        <c:delete val="1"/>
        <c:majorTickMark val="in"/>
        <c:minorTickMark val="none"/>
        <c:tickLblPos val="nextTo"/>
        <c:crossAx val="39539379"/>
        <c:crosses val="autoZero"/>
        <c:auto val="0"/>
        <c:lblOffset val="100"/>
        <c:tickLblSkip val="1"/>
        <c:noMultiLvlLbl val="0"/>
      </c:catAx>
      <c:valAx>
        <c:axId val="39539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194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4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later'!$D$107:$H$107</c:f>
              <c:numCache>
                <c:ptCount val="5"/>
                <c:pt idx="0">
                  <c:v>0</c:v>
                </c:pt>
                <c:pt idx="1">
                  <c:v>7978.5000000000055</c:v>
                </c:pt>
                <c:pt idx="2">
                  <c:v>11178.00000000001</c:v>
                </c:pt>
                <c:pt idx="3">
                  <c:v>8181.000000000008</c:v>
                </c:pt>
                <c:pt idx="4">
                  <c:v>6783.750000000007</c:v>
                </c:pt>
              </c:numCache>
            </c:numRef>
          </c:val>
        </c:ser>
        <c:axId val="38657004"/>
        <c:axId val="1236871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later'!$D$108:$H$108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44209590"/>
        <c:axId val="62341991"/>
      </c:line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68717"/>
        <c:crosses val="autoZero"/>
        <c:auto val="0"/>
        <c:lblOffset val="100"/>
        <c:tickLblSkip val="1"/>
        <c:noMultiLvlLbl val="0"/>
      </c:catAx>
      <c:valAx>
        <c:axId val="12368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57004"/>
        <c:crossesAt val="1"/>
        <c:crossBetween val="between"/>
        <c:dispUnits/>
      </c:valAx>
      <c:catAx>
        <c:axId val="44209590"/>
        <c:scaling>
          <c:orientation val="minMax"/>
        </c:scaling>
        <c:axPos val="b"/>
        <c:delete val="1"/>
        <c:majorTickMark val="in"/>
        <c:minorTickMark val="none"/>
        <c:tickLblPos val="nextTo"/>
        <c:crossAx val="62341991"/>
        <c:crosses val="autoZero"/>
        <c:auto val="0"/>
        <c:lblOffset val="100"/>
        <c:tickLblSkip val="1"/>
        <c:noMultiLvlLbl val="0"/>
      </c:catAx>
      <c:valAx>
        <c:axId val="62341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2095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5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later'!$D$112:$H$112</c:f>
              <c:numCache>
                <c:ptCount val="5"/>
                <c:pt idx="0">
                  <c:v>0</c:v>
                </c:pt>
                <c:pt idx="1">
                  <c:v>1620.000000000001</c:v>
                </c:pt>
                <c:pt idx="2">
                  <c:v>2430.0000000000023</c:v>
                </c:pt>
                <c:pt idx="3">
                  <c:v>1721.2500000000018</c:v>
                </c:pt>
                <c:pt idx="4">
                  <c:v>0</c:v>
                </c:pt>
              </c:numCache>
            </c:numRef>
          </c:val>
        </c:ser>
        <c:axId val="24207008"/>
        <c:axId val="16536481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later'!$D$113:$H$113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14610602"/>
        <c:axId val="64386555"/>
      </c:line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 val="autoZero"/>
        <c:auto val="0"/>
        <c:lblOffset val="100"/>
        <c:tickLblSkip val="1"/>
        <c:noMultiLvlLbl val="0"/>
      </c:catAx>
      <c:valAx>
        <c:axId val="16536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07008"/>
        <c:crossesAt val="1"/>
        <c:crossBetween val="between"/>
        <c:dispUnits/>
      </c:valAx>
      <c:catAx>
        <c:axId val="14610602"/>
        <c:scaling>
          <c:orientation val="minMax"/>
        </c:scaling>
        <c:axPos val="b"/>
        <c:delete val="1"/>
        <c:majorTickMark val="in"/>
        <c:minorTickMark val="none"/>
        <c:tickLblPos val="nextTo"/>
        <c:crossAx val="64386555"/>
        <c:crosses val="autoZero"/>
        <c:auto val="0"/>
        <c:lblOffset val="100"/>
        <c:tickLblSkip val="1"/>
        <c:noMultiLvlLbl val="0"/>
      </c:catAx>
      <c:valAx>
        <c:axId val="64386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6106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6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later'!$D$117:$H$117</c:f>
              <c:numCache>
                <c:ptCount val="5"/>
                <c:pt idx="1">
                  <c:v>-40.500000000000014</c:v>
                </c:pt>
                <c:pt idx="2">
                  <c:v>0</c:v>
                </c:pt>
                <c:pt idx="3">
                  <c:v>-20.25000000000003</c:v>
                </c:pt>
                <c:pt idx="4">
                  <c:v>-20.250000000000043</c:v>
                </c:pt>
              </c:numCache>
            </c:numRef>
          </c:val>
        </c:ser>
        <c:axId val="42608084"/>
        <c:axId val="4792843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later'!$D$118:$H$118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28702750"/>
        <c:axId val="56998159"/>
      </c:line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0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08084"/>
        <c:crossesAt val="1"/>
        <c:crossBetween val="between"/>
        <c:dispUnits/>
      </c:valAx>
      <c:catAx>
        <c:axId val="28702750"/>
        <c:scaling>
          <c:orientation val="minMax"/>
        </c:scaling>
        <c:axPos val="b"/>
        <c:delete val="1"/>
        <c:majorTickMark val="in"/>
        <c:minorTickMark val="none"/>
        <c:tickLblPos val="nextTo"/>
        <c:crossAx val="56998159"/>
        <c:crosses val="autoZero"/>
        <c:auto val="0"/>
        <c:lblOffset val="100"/>
        <c:tickLblSkip val="1"/>
        <c:noMultiLvlLbl val="0"/>
      </c:catAx>
      <c:valAx>
        <c:axId val="56998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7027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Supplier 1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now'!$D$89:$H$89</c:f>
              <c:numCache>
                <c:ptCount val="5"/>
                <c:pt idx="0">
                  <c:v>0</c:v>
                </c:pt>
                <c:pt idx="1">
                  <c:v>-1777.1735559264562</c:v>
                </c:pt>
                <c:pt idx="2">
                  <c:v>-2266.5975225374923</c:v>
                </c:pt>
                <c:pt idx="3">
                  <c:v>-2756.021489148524</c:v>
                </c:pt>
                <c:pt idx="4">
                  <c:v>-3245.4454557595545</c:v>
                </c:pt>
              </c:numCache>
            </c:numRef>
          </c:val>
        </c:ser>
        <c:axId val="43221384"/>
        <c:axId val="5344813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now'!$D$90:$H$90</c:f>
              <c:numCache>
                <c:ptCount val="5"/>
                <c:pt idx="0">
                  <c:v>0.93</c:v>
                </c:pt>
                <c:pt idx="1">
                  <c:v>0.94</c:v>
                </c:pt>
                <c:pt idx="2">
                  <c:v>0.95</c:v>
                </c:pt>
                <c:pt idx="3">
                  <c:v>0.96</c:v>
                </c:pt>
                <c:pt idx="4">
                  <c:v>0.97</c:v>
                </c:pt>
              </c:numCache>
            </c:numRef>
          </c:val>
          <c:smooth val="0"/>
        </c:ser>
        <c:axId val="11271186"/>
        <c:axId val="34331811"/>
      </c:line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48137"/>
        <c:crosses val="autoZero"/>
        <c:auto val="0"/>
        <c:lblOffset val="100"/>
        <c:tickLblSkip val="1"/>
        <c:noMultiLvlLbl val="0"/>
      </c:catAx>
      <c:valAx>
        <c:axId val="53448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21384"/>
        <c:crossesAt val="1"/>
        <c:crossBetween val="between"/>
        <c:dispUnits/>
      </c:valAx>
      <c:catAx>
        <c:axId val="11271186"/>
        <c:scaling>
          <c:orientation val="minMax"/>
        </c:scaling>
        <c:axPos val="b"/>
        <c:delete val="1"/>
        <c:majorTickMark val="in"/>
        <c:minorTickMark val="none"/>
        <c:tickLblPos val="nextTo"/>
        <c:crossAx val="34331811"/>
        <c:crosses val="autoZero"/>
        <c:auto val="0"/>
        <c:lblOffset val="100"/>
        <c:tickLblSkip val="1"/>
        <c:noMultiLvlLbl val="0"/>
      </c:catAx>
      <c:valAx>
        <c:axId val="34331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2711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1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now'!$D$91:$H$91</c:f>
              <c:numCache>
                <c:ptCount val="5"/>
                <c:pt idx="0">
                  <c:v>0</c:v>
                </c:pt>
                <c:pt idx="1">
                  <c:v>6460.196243740938</c:v>
                </c:pt>
                <c:pt idx="2">
                  <c:v>8613.59499165458</c:v>
                </c:pt>
                <c:pt idx="3">
                  <c:v>6460.196243740924</c:v>
                </c:pt>
                <c:pt idx="4">
                  <c:v>5383.496869784089</c:v>
                </c:pt>
              </c:numCache>
            </c:numRef>
          </c:val>
        </c:ser>
        <c:axId val="40550844"/>
        <c:axId val="2941327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now'!$D$92:$H$92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63392902"/>
        <c:axId val="3366520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13277"/>
        <c:crosses val="autoZero"/>
        <c:auto val="0"/>
        <c:lblOffset val="100"/>
        <c:tickLblSkip val="1"/>
        <c:noMultiLvlLbl val="0"/>
      </c:catAx>
      <c:valAx>
        <c:axId val="29413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50844"/>
        <c:crossesAt val="1"/>
        <c:crossBetween val="between"/>
        <c:dispUnits/>
      </c:valAx>
      <c:catAx>
        <c:axId val="63392902"/>
        <c:scaling>
          <c:orientation val="minMax"/>
        </c:scaling>
        <c:axPos val="b"/>
        <c:delete val="1"/>
        <c:majorTickMark val="in"/>
        <c:minorTickMark val="none"/>
        <c:tickLblPos val="nextTo"/>
        <c:crossAx val="33665207"/>
        <c:crosses val="autoZero"/>
        <c:auto val="0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39290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2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now'!$D$94:$H$94</c:f>
              <c:numCache>
                <c:ptCount val="5"/>
                <c:pt idx="0">
                  <c:v>0</c:v>
                </c:pt>
                <c:pt idx="1">
                  <c:v>907.608814691175</c:v>
                </c:pt>
                <c:pt idx="2">
                  <c:v>2519.9999999999986</c:v>
                </c:pt>
                <c:pt idx="3">
                  <c:v>2519.9999999999986</c:v>
                </c:pt>
                <c:pt idx="4">
                  <c:v>2519.9999999999986</c:v>
                </c:pt>
              </c:numCache>
            </c:numRef>
          </c:val>
        </c:ser>
        <c:axId val="34551408"/>
        <c:axId val="4252721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now'!$D$95:$H$95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47200634"/>
        <c:axId val="22152523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27217"/>
        <c:crosses val="autoZero"/>
        <c:auto val="0"/>
        <c:lblOffset val="100"/>
        <c:tickLblSkip val="1"/>
        <c:noMultiLvlLbl val="0"/>
      </c:catAx>
      <c:valAx>
        <c:axId val="42527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51408"/>
        <c:crossesAt val="1"/>
        <c:crossBetween val="between"/>
        <c:dispUnits/>
      </c:valAx>
      <c:catAx>
        <c:axId val="47200634"/>
        <c:scaling>
          <c:orientation val="minMax"/>
        </c:scaling>
        <c:axPos val="b"/>
        <c:delete val="1"/>
        <c:majorTickMark val="in"/>
        <c:minorTickMark val="none"/>
        <c:tickLblPos val="nextTo"/>
        <c:crossAx val="22152523"/>
        <c:crosses val="autoZero"/>
        <c:auto val="0"/>
        <c:lblOffset val="100"/>
        <c:tickLblSkip val="1"/>
        <c:noMultiLvlLbl val="0"/>
      </c:catAx>
      <c:valAx>
        <c:axId val="221525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2006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3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now'!$D$99:$H$99</c:f>
              <c:numCache>
                <c:ptCount val="5"/>
                <c:pt idx="0">
                  <c:v>0</c:v>
                </c:pt>
                <c:pt idx="1">
                  <c:v>437.13774067892086</c:v>
                </c:pt>
                <c:pt idx="2">
                  <c:v>1259.9999999999993</c:v>
                </c:pt>
                <c:pt idx="3">
                  <c:v>1259.9999999999993</c:v>
                </c:pt>
                <c:pt idx="4">
                  <c:v>1259.9999999999993</c:v>
                </c:pt>
              </c:numCache>
            </c:numRef>
          </c:val>
        </c:ser>
        <c:axId val="65154980"/>
        <c:axId val="49523909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now'!$D$100:$H$100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43061998"/>
        <c:axId val="52013663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23909"/>
        <c:crosses val="autoZero"/>
        <c:auto val="0"/>
        <c:lblOffset val="100"/>
        <c:tickLblSkip val="1"/>
        <c:noMultiLvlLbl val="0"/>
      </c:catAx>
      <c:valAx>
        <c:axId val="49523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154980"/>
        <c:crossesAt val="1"/>
        <c:crossBetween val="between"/>
        <c:dispUnits/>
      </c:valAx>
      <c:catAx>
        <c:axId val="43061998"/>
        <c:scaling>
          <c:orientation val="minMax"/>
        </c:scaling>
        <c:axPos val="b"/>
        <c:delete val="1"/>
        <c:majorTickMark val="in"/>
        <c:minorTickMark val="none"/>
        <c:tickLblPos val="nextTo"/>
        <c:crossAx val="52013663"/>
        <c:crosses val="autoZero"/>
        <c:auto val="0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619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4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now'!$D$104:$H$104</c:f>
              <c:numCache>
                <c:ptCount val="5"/>
                <c:pt idx="0">
                  <c:v>0</c:v>
                </c:pt>
                <c:pt idx="1">
                  <c:v>923.3999999999993</c:v>
                </c:pt>
                <c:pt idx="2">
                  <c:v>934.1999999999994</c:v>
                </c:pt>
                <c:pt idx="3">
                  <c:v>944.9999999999994</c:v>
                </c:pt>
                <c:pt idx="4">
                  <c:v>955.7999999999994</c:v>
                </c:pt>
              </c:numCache>
            </c:numRef>
          </c:val>
        </c:ser>
        <c:axId val="65469784"/>
        <c:axId val="52357145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now'!$D$105:$H$105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1452258"/>
        <c:axId val="13070323"/>
      </c:line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57145"/>
        <c:crosses val="autoZero"/>
        <c:auto val="0"/>
        <c:lblOffset val="100"/>
        <c:tickLblSkip val="1"/>
        <c:noMultiLvlLbl val="0"/>
      </c:catAx>
      <c:valAx>
        <c:axId val="523571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69784"/>
        <c:crossesAt val="1"/>
        <c:crossBetween val="between"/>
        <c:dispUnits/>
      </c:valAx>
      <c:catAx>
        <c:axId val="1452258"/>
        <c:scaling>
          <c:orientation val="minMax"/>
        </c:scaling>
        <c:axPos val="b"/>
        <c:delete val="1"/>
        <c:majorTickMark val="in"/>
        <c:minorTickMark val="none"/>
        <c:tickLblPos val="nextTo"/>
        <c:crossAx val="13070323"/>
        <c:crosses val="autoZero"/>
        <c:auto val="0"/>
        <c:lblOffset val="100"/>
        <c:tickLblSkip val="1"/>
        <c:noMultiLvlLbl val="0"/>
      </c:catAx>
      <c:valAx>
        <c:axId val="13070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522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5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now'!$D$109:$H$109</c:f>
              <c:numCache>
                <c:ptCount val="5"/>
                <c:pt idx="0">
                  <c:v>0</c:v>
                </c:pt>
                <c:pt idx="1">
                  <c:v>215.9999999999998</c:v>
                </c:pt>
                <c:pt idx="2">
                  <c:v>221.39999999999986</c:v>
                </c:pt>
                <c:pt idx="3">
                  <c:v>226.79999999999987</c:v>
                </c:pt>
                <c:pt idx="4">
                  <c:v>232.19999999999987</c:v>
                </c:pt>
              </c:numCache>
            </c:numRef>
          </c:val>
        </c:ser>
        <c:axId val="50524044"/>
        <c:axId val="52063213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now'!$D$110:$H$110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65915734"/>
        <c:axId val="56370695"/>
      </c:line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63213"/>
        <c:crosses val="autoZero"/>
        <c:auto val="0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24044"/>
        <c:crossesAt val="1"/>
        <c:crossBetween val="between"/>
        <c:dispUnits/>
      </c:valAx>
      <c:catAx>
        <c:axId val="65915734"/>
        <c:scaling>
          <c:orientation val="minMax"/>
        </c:scaling>
        <c:axPos val="b"/>
        <c:delete val="1"/>
        <c:majorTickMark val="in"/>
        <c:minorTickMark val="none"/>
        <c:tickLblPos val="nextTo"/>
        <c:crossAx val="56370695"/>
        <c:crosses val="autoZero"/>
        <c:auto val="0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157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6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now'!$D$114:$H$114</c:f>
              <c:numCache>
                <c:ptCount val="5"/>
                <c:pt idx="0">
                  <c:v>0</c:v>
                </c:pt>
                <c:pt idx="1">
                  <c:v>5.3999999999999835</c:v>
                </c:pt>
                <c:pt idx="2">
                  <c:v>6.479999999999995</c:v>
                </c:pt>
                <c:pt idx="3">
                  <c:v>7.559999999999996</c:v>
                </c:pt>
                <c:pt idx="4">
                  <c:v>8.639999999999997</c:v>
                </c:pt>
              </c:numCache>
            </c:numRef>
          </c:val>
        </c:ser>
        <c:axId val="37574208"/>
        <c:axId val="2623553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now'!$D$115:$H$115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23611978"/>
        <c:axId val="11181211"/>
      </c:line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553"/>
        <c:crosses val="autoZero"/>
        <c:auto val="0"/>
        <c:lblOffset val="100"/>
        <c:tickLblSkip val="1"/>
        <c:noMultiLvlLbl val="0"/>
      </c:catAx>
      <c:valAx>
        <c:axId val="2623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574208"/>
        <c:crossesAt val="1"/>
        <c:crossBetween val="between"/>
        <c:dispUnits/>
      </c:valAx>
      <c:catAx>
        <c:axId val="23611978"/>
        <c:scaling>
          <c:orientation val="minMax"/>
        </c:scaling>
        <c:axPos val="b"/>
        <c:delete val="1"/>
        <c:majorTickMark val="in"/>
        <c:minorTickMark val="none"/>
        <c:tickLblPos val="nextTo"/>
        <c:crossAx val="11181211"/>
        <c:crosses val="autoZero"/>
        <c:auto val="0"/>
        <c:lblOffset val="100"/>
        <c:tickLblSkip val="1"/>
        <c:noMultiLvlLbl val="0"/>
      </c:catAx>
      <c:valAx>
        <c:axId val="111812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6119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1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later'!$D$92:$H$92</c:f>
              <c:numCache>
                <c:ptCount val="5"/>
                <c:pt idx="0">
                  <c:v>0</c:v>
                </c:pt>
                <c:pt idx="1">
                  <c:v>-4886.405008345435</c:v>
                </c:pt>
                <c:pt idx="2">
                  <c:v>19413.594991654594</c:v>
                </c:pt>
                <c:pt idx="3">
                  <c:v>4836.895617697752</c:v>
                </c:pt>
                <c:pt idx="4">
                  <c:v>2410.1962437408947</c:v>
                </c:pt>
              </c:numCache>
            </c:numRef>
          </c:val>
        </c:ser>
        <c:axId val="20310092"/>
        <c:axId val="48573101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later'!$D$93:$H$93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34504726"/>
        <c:axId val="42107079"/>
      </c:line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3101"/>
        <c:crosses val="autoZero"/>
        <c:auto val="0"/>
        <c:lblOffset val="100"/>
        <c:tickLblSkip val="1"/>
        <c:noMultiLvlLbl val="0"/>
      </c:catAx>
      <c:valAx>
        <c:axId val="48573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10092"/>
        <c:crossesAt val="1"/>
        <c:crossBetween val="between"/>
        <c:dispUnits/>
      </c:valAx>
      <c:catAx>
        <c:axId val="34504726"/>
        <c:scaling>
          <c:orientation val="minMax"/>
        </c:scaling>
        <c:axPos val="b"/>
        <c:delete val="1"/>
        <c:majorTickMark val="in"/>
        <c:minorTickMark val="none"/>
        <c:tickLblPos val="nextTo"/>
        <c:crossAx val="42107079"/>
        <c:crosses val="autoZero"/>
        <c:auto val="0"/>
        <c:lblOffset val="100"/>
        <c:tickLblSkip val="1"/>
        <c:noMultiLvlLbl val="0"/>
      </c:catAx>
      <c:valAx>
        <c:axId val="42107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047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2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now'!$D$96:$H$96</c:f>
              <c:numCache>
                <c:ptCount val="5"/>
                <c:pt idx="0">
                  <c:v>0</c:v>
                </c:pt>
                <c:pt idx="1">
                  <c:v>-2909.1012520863587</c:v>
                </c:pt>
                <c:pt idx="2">
                  <c:v>-3878.8016694484795</c:v>
                </c:pt>
                <c:pt idx="3">
                  <c:v>-2909.101252086366</c:v>
                </c:pt>
                <c:pt idx="4">
                  <c:v>-2424.251043405304</c:v>
                </c:pt>
              </c:numCache>
            </c:numRef>
          </c:val>
        </c:ser>
        <c:axId val="33522036"/>
        <c:axId val="33262869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now'!$D$97:$H$97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30930366"/>
        <c:axId val="9937839"/>
      </c:line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62869"/>
        <c:crosses val="autoZero"/>
        <c:auto val="0"/>
        <c:lblOffset val="100"/>
        <c:tickLblSkip val="1"/>
        <c:noMultiLvlLbl val="0"/>
      </c:catAx>
      <c:valAx>
        <c:axId val="332628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522036"/>
        <c:crossesAt val="1"/>
        <c:crossBetween val="between"/>
        <c:dispUnits/>
      </c:valAx>
      <c:catAx>
        <c:axId val="30930366"/>
        <c:scaling>
          <c:orientation val="minMax"/>
        </c:scaling>
        <c:axPos val="b"/>
        <c:delete val="1"/>
        <c:majorTickMark val="in"/>
        <c:minorTickMark val="none"/>
        <c:tickLblPos val="nextTo"/>
        <c:crossAx val="9937839"/>
        <c:crosses val="autoZero"/>
        <c:auto val="0"/>
        <c:lblOffset val="100"/>
        <c:tickLblSkip val="1"/>
        <c:noMultiLvlLbl val="0"/>
      </c:catAx>
      <c:valAx>
        <c:axId val="9937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9303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3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now'!$D$101:$H$101</c:f>
              <c:numCache>
                <c:ptCount val="5"/>
                <c:pt idx="0">
                  <c:v>0</c:v>
                </c:pt>
                <c:pt idx="1">
                  <c:v>-1735.8006260431794</c:v>
                </c:pt>
                <c:pt idx="2">
                  <c:v>-2314.4008347242398</c:v>
                </c:pt>
                <c:pt idx="3">
                  <c:v>-1735.800626043183</c:v>
                </c:pt>
                <c:pt idx="4">
                  <c:v>-1446.500521702652</c:v>
                </c:pt>
              </c:numCache>
            </c:numRef>
          </c:val>
        </c:ser>
        <c:axId val="22331688"/>
        <c:axId val="66767465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now'!$D$102:$H$102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64036274"/>
        <c:axId val="39455555"/>
      </c:line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7465"/>
        <c:crosses val="autoZero"/>
        <c:auto val="0"/>
        <c:lblOffset val="100"/>
        <c:tickLblSkip val="1"/>
        <c:noMultiLvlLbl val="0"/>
      </c:catAx>
      <c:valAx>
        <c:axId val="667674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31688"/>
        <c:crossesAt val="1"/>
        <c:crossBetween val="between"/>
        <c:dispUnits/>
      </c:valAx>
      <c:catAx>
        <c:axId val="64036274"/>
        <c:scaling>
          <c:orientation val="minMax"/>
        </c:scaling>
        <c:axPos val="b"/>
        <c:delete val="1"/>
        <c:majorTickMark val="in"/>
        <c:minorTickMark val="none"/>
        <c:tickLblPos val="nextTo"/>
        <c:crossAx val="39455555"/>
        <c:crosses val="autoZero"/>
        <c:auto val="0"/>
        <c:lblOffset val="100"/>
        <c:tickLblSkip val="1"/>
        <c:noMultiLvlLbl val="0"/>
      </c:catAx>
      <c:valAx>
        <c:axId val="39455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362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4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now'!$D$106:$H$106</c:f>
              <c:numCache>
                <c:ptCount val="5"/>
                <c:pt idx="0">
                  <c:v>0</c:v>
                </c:pt>
                <c:pt idx="1">
                  <c:v>8383.500000000007</c:v>
                </c:pt>
                <c:pt idx="2">
                  <c:v>11178.00000000001</c:v>
                </c:pt>
                <c:pt idx="3">
                  <c:v>8383.500000000007</c:v>
                </c:pt>
                <c:pt idx="4">
                  <c:v>6986.250000000008</c:v>
                </c:pt>
              </c:numCache>
            </c:numRef>
          </c:val>
        </c:ser>
        <c:axId val="19555676"/>
        <c:axId val="4178335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now'!$D$107:$H$107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40505894"/>
        <c:axId val="2900872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83357"/>
        <c:crosses val="autoZero"/>
        <c:auto val="0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55676"/>
        <c:crossesAt val="1"/>
        <c:crossBetween val="between"/>
        <c:dispUnits/>
      </c:valAx>
      <c:catAx>
        <c:axId val="40505894"/>
        <c:scaling>
          <c:orientation val="minMax"/>
        </c:scaling>
        <c:axPos val="b"/>
        <c:delete val="1"/>
        <c:majorTickMark val="in"/>
        <c:minorTickMark val="none"/>
        <c:tickLblPos val="nextTo"/>
        <c:crossAx val="29008727"/>
        <c:crosses val="autoZero"/>
        <c:auto val="0"/>
        <c:lblOffset val="100"/>
        <c:tickLblSkip val="1"/>
        <c:noMultiLvlLbl val="0"/>
      </c:catAx>
      <c:valAx>
        <c:axId val="29008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058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5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now'!$D$111:$H$111</c:f>
              <c:numCache>
                <c:ptCount val="5"/>
                <c:pt idx="0">
                  <c:v>0</c:v>
                </c:pt>
                <c:pt idx="1">
                  <c:v>1822.5000000000014</c:v>
                </c:pt>
                <c:pt idx="2">
                  <c:v>2430.0000000000023</c:v>
                </c:pt>
                <c:pt idx="3">
                  <c:v>1822.5000000000016</c:v>
                </c:pt>
                <c:pt idx="4">
                  <c:v>0</c:v>
                </c:pt>
              </c:numCache>
            </c:numRef>
          </c:val>
        </c:ser>
        <c:axId val="59751952"/>
        <c:axId val="89665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now'!$D$112:$H$112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8069914"/>
        <c:axId val="5520363"/>
      </c:line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657"/>
        <c:crosses val="autoZero"/>
        <c:auto val="0"/>
        <c:lblOffset val="100"/>
        <c:tickLblSkip val="1"/>
        <c:noMultiLvlLbl val="0"/>
      </c:catAx>
      <c:valAx>
        <c:axId val="896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751952"/>
        <c:crossesAt val="1"/>
        <c:crossBetween val="between"/>
        <c:dispUnits/>
      </c:valAx>
      <c:catAx>
        <c:axId val="8069914"/>
        <c:scaling>
          <c:orientation val="minMax"/>
        </c:scaling>
        <c:axPos val="b"/>
        <c:delete val="1"/>
        <c:majorTickMark val="in"/>
        <c:minorTickMark val="none"/>
        <c:tickLblPos val="nextTo"/>
        <c:crossAx val="5520363"/>
        <c:crosses val="autoZero"/>
        <c:auto val="0"/>
        <c:lblOffset val="100"/>
        <c:tickLblSkip val="1"/>
        <c:noMultiLvlLbl val="0"/>
      </c:catAx>
      <c:valAx>
        <c:axId val="5520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699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6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now'!$D$116:$H$116</c:f>
              <c:numCach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683268"/>
        <c:axId val="44496229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now'!$D$117:$H$117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64921742"/>
        <c:axId val="47424767"/>
      </c:line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96229"/>
        <c:crosses val="autoZero"/>
        <c:auto val="0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83268"/>
        <c:crossesAt val="1"/>
        <c:crossBetween val="between"/>
        <c:dispUnits/>
      </c:valAx>
      <c:catAx>
        <c:axId val="64921742"/>
        <c:scaling>
          <c:orientation val="minMax"/>
        </c:scaling>
        <c:axPos val="b"/>
        <c:delete val="1"/>
        <c:majorTickMark val="in"/>
        <c:minorTickMark val="none"/>
        <c:tickLblPos val="nextTo"/>
        <c:crossAx val="47424767"/>
        <c:crosses val="autoZero"/>
        <c:auto val="0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9217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1 SP08a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12'!$D$90:$H$90</c:f>
              <c:numCache>
                <c:ptCount val="5"/>
                <c:pt idx="0">
                  <c:v>0</c:v>
                </c:pt>
                <c:pt idx="1">
                  <c:v>-805.085153974771</c:v>
                </c:pt>
                <c:pt idx="2">
                  <c:v>-1414.8566556302362</c:v>
                </c:pt>
                <c:pt idx="3">
                  <c:v>-2024.6281572857008</c:v>
                </c:pt>
                <c:pt idx="4">
                  <c:v>-2634.399658941166</c:v>
                </c:pt>
              </c:numCache>
            </c:numRef>
          </c:val>
        </c:ser>
        <c:axId val="24169720"/>
        <c:axId val="16200889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12'!$D$91:$H$91</c:f>
              <c:numCache>
                <c:ptCount val="5"/>
                <c:pt idx="0">
                  <c:v>0.93</c:v>
                </c:pt>
                <c:pt idx="1">
                  <c:v>0.94</c:v>
                </c:pt>
                <c:pt idx="2">
                  <c:v>0.95</c:v>
                </c:pt>
                <c:pt idx="3">
                  <c:v>0.96</c:v>
                </c:pt>
                <c:pt idx="4">
                  <c:v>0.97</c:v>
                </c:pt>
              </c:numCache>
            </c:numRef>
          </c:val>
          <c:smooth val="0"/>
        </c:ser>
        <c:axId val="11590274"/>
        <c:axId val="37203603"/>
      </c:line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200889"/>
        <c:crosses val="autoZero"/>
        <c:auto val="0"/>
        <c:lblOffset val="100"/>
        <c:tickLblSkip val="1"/>
        <c:noMultiLvlLbl val="0"/>
      </c:catAx>
      <c:valAx>
        <c:axId val="16200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69720"/>
        <c:crossesAt val="1"/>
        <c:crossBetween val="between"/>
        <c:dispUnits/>
      </c:valAx>
      <c:catAx>
        <c:axId val="11590274"/>
        <c:scaling>
          <c:orientation val="minMax"/>
        </c:scaling>
        <c:axPos val="b"/>
        <c:delete val="1"/>
        <c:majorTickMark val="in"/>
        <c:minorTickMark val="none"/>
        <c:tickLblPos val="nextTo"/>
        <c:crossAx val="37203603"/>
        <c:crosses val="autoZero"/>
        <c:auto val="0"/>
        <c:lblOffset val="100"/>
        <c:tickLblSkip val="1"/>
        <c:noMultiLvlLbl val="0"/>
      </c:catAx>
      <c:valAx>
        <c:axId val="3720360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5902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1 SP08b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12'!$D$92:$H$92</c:f>
              <c:numCache>
                <c:ptCount val="5"/>
                <c:pt idx="0">
                  <c:v>0</c:v>
                </c:pt>
                <c:pt idx="1">
                  <c:v>22165.72524831965</c:v>
                </c:pt>
                <c:pt idx="2">
                  <c:v>19465.72524831968</c:v>
                </c:pt>
                <c:pt idx="3">
                  <c:v>18382.509592279705</c:v>
                </c:pt>
                <c:pt idx="4">
                  <c:v>15949.29393623973</c:v>
                </c:pt>
              </c:numCache>
            </c:numRef>
          </c:val>
        </c:ser>
        <c:axId val="66396972"/>
        <c:axId val="60701837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12'!$D$93:$H$93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9445622"/>
        <c:axId val="17901735"/>
      </c:line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01837"/>
        <c:crosses val="autoZero"/>
        <c:auto val="0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delete val="0"/>
        <c:numFmt formatCode="_-* #,##0_-;\-* #,##0_-;_-* &quot;-&quot;??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96972"/>
        <c:crossesAt val="1"/>
        <c:crossBetween val="between"/>
        <c:dispUnits/>
      </c:valAx>
      <c:catAx>
        <c:axId val="9445622"/>
        <c:scaling>
          <c:orientation val="minMax"/>
        </c:scaling>
        <c:axPos val="b"/>
        <c:delete val="1"/>
        <c:majorTickMark val="in"/>
        <c:minorTickMark val="none"/>
        <c:tickLblPos val="nextTo"/>
        <c:crossAx val="17901735"/>
        <c:crosses val="autoZero"/>
        <c:auto val="0"/>
        <c:lblOffset val="100"/>
        <c:tickLblSkip val="1"/>
        <c:noMultiLvlLbl val="0"/>
      </c:catAx>
      <c:valAx>
        <c:axId val="1790173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4456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2 SP08a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'br invoice in pay in 12'!$D$95:$H$95</c:f>
              <c:numCache>
                <c:ptCount val="5"/>
                <c:pt idx="0">
                  <c:v>0</c:v>
                </c:pt>
                <c:pt idx="1">
                  <c:v>946.6382820084066</c:v>
                </c:pt>
                <c:pt idx="2">
                  <c:v>1188.3811147899187</c:v>
                </c:pt>
                <c:pt idx="3">
                  <c:v>1430.1239475714306</c:v>
                </c:pt>
                <c:pt idx="4">
                  <c:v>1671.866780352943</c:v>
                </c:pt>
              </c:numCache>
            </c:numRef>
          </c:cat>
          <c:val>
            <c:numRef>
              <c:f>'br invoice in pay in 12'!$D$95:$H$95</c:f>
              <c:numCache>
                <c:ptCount val="5"/>
                <c:pt idx="0">
                  <c:v>0</c:v>
                </c:pt>
                <c:pt idx="1">
                  <c:v>946.6382820084066</c:v>
                </c:pt>
                <c:pt idx="2">
                  <c:v>1188.3811147899187</c:v>
                </c:pt>
                <c:pt idx="3">
                  <c:v>1430.1239475714306</c:v>
                </c:pt>
                <c:pt idx="4">
                  <c:v>1671.866780352943</c:v>
                </c:pt>
              </c:numCache>
            </c:numRef>
          </c:val>
        </c:ser>
        <c:axId val="26897888"/>
        <c:axId val="40754401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12'!$D$96:$H$96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31245290"/>
        <c:axId val="12772155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401"/>
        <c:crosses val="autoZero"/>
        <c:auto val="0"/>
        <c:lblOffset val="100"/>
        <c:tickLblSkip val="1"/>
        <c:noMultiLvlLbl val="0"/>
      </c:catAx>
      <c:valAx>
        <c:axId val="40754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97888"/>
        <c:crossesAt val="1"/>
        <c:crossBetween val="between"/>
        <c:dispUnits/>
      </c:valAx>
      <c:catAx>
        <c:axId val="31245290"/>
        <c:scaling>
          <c:orientation val="minMax"/>
        </c:scaling>
        <c:axPos val="b"/>
        <c:delete val="1"/>
        <c:majorTickMark val="in"/>
        <c:minorTickMark val="none"/>
        <c:tickLblPos val="nextTo"/>
        <c:crossAx val="12772155"/>
        <c:crosses val="autoZero"/>
        <c:auto val="0"/>
        <c:lblOffset val="100"/>
        <c:tickLblSkip val="1"/>
        <c:noMultiLvlLbl val="0"/>
      </c:catAx>
      <c:valAx>
        <c:axId val="12772155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452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3 SP08a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12'!$D$100:$H$100</c:f>
              <c:numCache>
                <c:ptCount val="5"/>
                <c:pt idx="0">
                  <c:v>0</c:v>
                </c:pt>
                <c:pt idx="1">
                  <c:v>1094.3999999999994</c:v>
                </c:pt>
                <c:pt idx="2">
                  <c:v>1115.9999999999993</c:v>
                </c:pt>
                <c:pt idx="3">
                  <c:v>1137.5999999999995</c:v>
                </c:pt>
                <c:pt idx="4">
                  <c:v>1159.1999999999994</c:v>
                </c:pt>
              </c:numCache>
            </c:numRef>
          </c:val>
        </c:ser>
        <c:axId val="47840532"/>
        <c:axId val="27911605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12'!$D$101:$H$101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49877854"/>
        <c:axId val="46247503"/>
      </c:line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11605"/>
        <c:crosses val="autoZero"/>
        <c:auto val="0"/>
        <c:lblOffset val="100"/>
        <c:tickLblSkip val="1"/>
        <c:noMultiLvlLbl val="0"/>
      </c:catAx>
      <c:valAx>
        <c:axId val="27911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40532"/>
        <c:crossesAt val="1"/>
        <c:crossBetween val="between"/>
        <c:dispUnits/>
      </c:valAx>
      <c:catAx>
        <c:axId val="49877854"/>
        <c:scaling>
          <c:orientation val="minMax"/>
        </c:scaling>
        <c:axPos val="b"/>
        <c:delete val="1"/>
        <c:majorTickMark val="in"/>
        <c:minorTickMark val="none"/>
        <c:tickLblPos val="nextTo"/>
        <c:crossAx val="46247503"/>
        <c:crosses val="autoZero"/>
        <c:auto val="0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87785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4 SP08a 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8975"/>
          <c:w val="0.94"/>
          <c:h val="0.76725"/>
        </c:manualLayout>
      </c:layout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12'!$D$105:$H$105</c:f>
              <c:numCache>
                <c:ptCount val="5"/>
                <c:pt idx="0">
                  <c:v>0</c:v>
                </c:pt>
                <c:pt idx="1">
                  <c:v>547.1999999999997</c:v>
                </c:pt>
                <c:pt idx="2">
                  <c:v>557.9999999999997</c:v>
                </c:pt>
                <c:pt idx="3">
                  <c:v>568.7999999999997</c:v>
                </c:pt>
                <c:pt idx="4">
                  <c:v>579.5999999999997</c:v>
                </c:pt>
              </c:numCache>
            </c:numRef>
          </c:val>
        </c:ser>
        <c:axId val="13574344"/>
        <c:axId val="55060233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12'!$D$106:$H$106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25780050"/>
        <c:axId val="30693859"/>
      </c:line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 val="autoZero"/>
        <c:auto val="0"/>
        <c:lblOffset val="100"/>
        <c:tickLblSkip val="1"/>
        <c:noMultiLvlLbl val="0"/>
      </c:catAx>
      <c:valAx>
        <c:axId val="55060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74344"/>
        <c:crossesAt val="1"/>
        <c:crossBetween val="between"/>
        <c:dispUnits/>
      </c:valAx>
      <c:catAx>
        <c:axId val="25780050"/>
        <c:scaling>
          <c:orientation val="minMax"/>
        </c:scaling>
        <c:axPos val="b"/>
        <c:delete val="1"/>
        <c:majorTickMark val="in"/>
        <c:minorTickMark val="none"/>
        <c:tickLblPos val="nextTo"/>
        <c:crossAx val="30693859"/>
        <c:crosses val="autoZero"/>
        <c:auto val="0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800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2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later'!$D$95:$H$95</c:f>
              <c:numCache>
                <c:ptCount val="5"/>
                <c:pt idx="0">
                  <c:v>0</c:v>
                </c:pt>
                <c:pt idx="1">
                  <c:v>945.7501368948538</c:v>
                </c:pt>
                <c:pt idx="2">
                  <c:v>1187.6088146911773</c:v>
                </c:pt>
                <c:pt idx="3">
                  <c:v>1429.4674924875003</c:v>
                </c:pt>
                <c:pt idx="4">
                  <c:v>1265.9179669820273</c:v>
                </c:pt>
              </c:numCache>
            </c:numRef>
          </c:val>
        </c:ser>
        <c:axId val="43419392"/>
        <c:axId val="55230209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later'!$D$96:$H$96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27309834"/>
        <c:axId val="44461915"/>
      </c:lineChart>
      <c:catAx>
        <c:axId val="4341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auto val="0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419392"/>
        <c:crossesAt val="1"/>
        <c:crossBetween val="between"/>
        <c:dispUnits/>
      </c:valAx>
      <c:catAx>
        <c:axId val="27309834"/>
        <c:scaling>
          <c:orientation val="minMax"/>
        </c:scaling>
        <c:axPos val="b"/>
        <c:delete val="1"/>
        <c:majorTickMark val="in"/>
        <c:minorTickMark val="none"/>
        <c:tickLblPos val="nextTo"/>
        <c:crossAx val="44461915"/>
        <c:crosses val="autoZero"/>
        <c:auto val="0"/>
        <c:lblOffset val="100"/>
        <c:tickLblSkip val="1"/>
        <c:noMultiLvlLbl val="0"/>
      </c:catAx>
      <c:valAx>
        <c:axId val="44461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098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5 SP08a 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8875"/>
          <c:w val="0.94025"/>
          <c:h val="0.76825"/>
        </c:manualLayout>
      </c:layout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12'!$D$110:$H$110</c:f>
              <c:numCache>
                <c:ptCount val="5"/>
                <c:pt idx="0">
                  <c:v>0</c:v>
                </c:pt>
                <c:pt idx="1">
                  <c:v>336.59999999999985</c:v>
                </c:pt>
                <c:pt idx="2">
                  <c:v>341.99999999999983</c:v>
                </c:pt>
                <c:pt idx="3">
                  <c:v>347.39999999999986</c:v>
                </c:pt>
                <c:pt idx="4">
                  <c:v>352.79999999999984</c:v>
                </c:pt>
              </c:numCache>
            </c:numRef>
          </c:val>
        </c:ser>
        <c:axId val="7809276"/>
        <c:axId val="3174621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12'!$D$111:$H$111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28571590"/>
        <c:axId val="55817719"/>
      </c:lineChart>
      <c:catAx>
        <c:axId val="7809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 val="autoZero"/>
        <c:auto val="0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809276"/>
        <c:crossesAt val="1"/>
        <c:crossBetween val="between"/>
        <c:dispUnits/>
      </c:valAx>
      <c:catAx>
        <c:axId val="28571590"/>
        <c:scaling>
          <c:orientation val="minMax"/>
        </c:scaling>
        <c:axPos val="b"/>
        <c:delete val="1"/>
        <c:majorTickMark val="in"/>
        <c:minorTickMark val="none"/>
        <c:tickLblPos val="nextTo"/>
        <c:crossAx val="55817719"/>
        <c:crosses val="autoZero"/>
        <c:auto val="0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6 SP08a 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88"/>
          <c:w val="0.9405"/>
          <c:h val="0.76925"/>
        </c:manualLayout>
      </c:layout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12'!$D$115:$H$115</c:f>
              <c:numCache>
                <c:ptCount val="5"/>
                <c:pt idx="0">
                  <c:v>0</c:v>
                </c:pt>
                <c:pt idx="1">
                  <c:v>243.71999999999986</c:v>
                </c:pt>
                <c:pt idx="2">
                  <c:v>244.79999999999987</c:v>
                </c:pt>
                <c:pt idx="3">
                  <c:v>245.87999999999985</c:v>
                </c:pt>
                <c:pt idx="4">
                  <c:v>246.95999999999987</c:v>
                </c:pt>
              </c:numCache>
            </c:numRef>
          </c:val>
        </c:ser>
        <c:axId val="32597424"/>
        <c:axId val="24941361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12'!$D$116:$H$116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23145658"/>
        <c:axId val="6984331"/>
      </c:line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 val="autoZero"/>
        <c:auto val="0"/>
        <c:lblOffset val="100"/>
        <c:tickLblSkip val="1"/>
        <c:noMultiLvlLbl val="0"/>
      </c:catAx>
      <c:valAx>
        <c:axId val="24941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At val="1"/>
        <c:crossBetween val="between"/>
        <c:dispUnits/>
      </c:valAx>
      <c:catAx>
        <c:axId val="23145658"/>
        <c:scaling>
          <c:orientation val="minMax"/>
        </c:scaling>
        <c:axPos val="b"/>
        <c:delete val="1"/>
        <c:majorTickMark val="in"/>
        <c:minorTickMark val="none"/>
        <c:tickLblPos val="nextTo"/>
        <c:crossAx val="6984331"/>
        <c:crosses val="autoZero"/>
        <c:auto val="0"/>
        <c:lblOffset val="100"/>
        <c:tickLblSkip val="1"/>
        <c:noMultiLvlLbl val="0"/>
      </c:catAx>
      <c:valAx>
        <c:axId val="698433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456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2 SP08b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12'!$D$97:$H$97</c:f>
              <c:numCache>
                <c:ptCount val="5"/>
                <c:pt idx="0">
                  <c:v>0</c:v>
                </c:pt>
                <c:pt idx="1">
                  <c:v>638.5750827732118</c:v>
                </c:pt>
                <c:pt idx="2">
                  <c:v>-261.42491722678824</c:v>
                </c:pt>
                <c:pt idx="3">
                  <c:v>221.25319742655483</c:v>
                </c:pt>
                <c:pt idx="4">
                  <c:v>253.93131207990155</c:v>
                </c:pt>
              </c:numCache>
            </c:numRef>
          </c:val>
        </c:ser>
        <c:axId val="62858980"/>
        <c:axId val="28859909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12'!$D$98:$H$98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58412590"/>
        <c:axId val="55951263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 val="autoZero"/>
        <c:auto val="0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delete val="0"/>
        <c:numFmt formatCode="_-* #,##0_-;\-* #,##0_-;_-* &quot;-&quot;??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At val="1"/>
        <c:crossBetween val="between"/>
        <c:dispUnits/>
      </c:valAx>
      <c:catAx>
        <c:axId val="58412590"/>
        <c:scaling>
          <c:orientation val="minMax"/>
        </c:scaling>
        <c:axPos val="b"/>
        <c:delete val="1"/>
        <c:majorTickMark val="in"/>
        <c:minorTickMark val="none"/>
        <c:tickLblPos val="nextTo"/>
        <c:crossAx val="55951263"/>
        <c:crosses val="autoZero"/>
        <c:auto val="0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3 SP08b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12'!$D$102:$H$102</c:f>
              <c:numCache>
                <c:ptCount val="5"/>
                <c:pt idx="0">
                  <c:v>0</c:v>
                </c:pt>
                <c:pt idx="1">
                  <c:v>16167.600000000019</c:v>
                </c:pt>
                <c:pt idx="2">
                  <c:v>16167.600000000013</c:v>
                </c:pt>
                <c:pt idx="3">
                  <c:v>14146.65000000001</c:v>
                </c:pt>
                <c:pt idx="4">
                  <c:v>12125.700000000012</c:v>
                </c:pt>
              </c:numCache>
            </c:numRef>
          </c:val>
        </c:ser>
        <c:axId val="33799320"/>
        <c:axId val="35758425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12'!$D$103:$H$103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53390370"/>
        <c:axId val="10751283"/>
      </c:line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 val="autoZero"/>
        <c:auto val="0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delete val="0"/>
        <c:numFmt formatCode="_-* #,##0_-;\-* #,##0_-;_-* &quot;-&quot;??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At val="1"/>
        <c:crossBetween val="between"/>
        <c:dispUnits/>
      </c:valAx>
      <c:catAx>
        <c:axId val="53390370"/>
        <c:scaling>
          <c:orientation val="minMax"/>
        </c:scaling>
        <c:axPos val="b"/>
        <c:delete val="1"/>
        <c:majorTickMark val="in"/>
        <c:minorTickMark val="none"/>
        <c:tickLblPos val="nextTo"/>
        <c:crossAx val="10751283"/>
        <c:crosses val="autoZero"/>
        <c:auto val="0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4 SP08b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12'!$D$107:$H$107</c:f>
              <c:numCache>
                <c:ptCount val="5"/>
                <c:pt idx="0">
                  <c:v>0</c:v>
                </c:pt>
                <c:pt idx="1">
                  <c:v>8083.800000000009</c:v>
                </c:pt>
                <c:pt idx="2">
                  <c:v>8083.800000000007</c:v>
                </c:pt>
                <c:pt idx="3">
                  <c:v>7073.325000000005</c:v>
                </c:pt>
                <c:pt idx="4">
                  <c:v>6062.850000000006</c:v>
                </c:pt>
              </c:numCache>
            </c:numRef>
          </c:val>
        </c:ser>
        <c:axId val="29652684"/>
        <c:axId val="65547565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12'!$D$108:$H$108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53057174"/>
        <c:axId val="7752519"/>
      </c:line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 val="autoZero"/>
        <c:auto val="0"/>
        <c:lblOffset val="100"/>
        <c:tickLblSkip val="1"/>
        <c:noMultiLvlLbl val="0"/>
      </c:catAx>
      <c:valAx>
        <c:axId val="65547565"/>
        <c:scaling>
          <c:orientation val="minMax"/>
        </c:scaling>
        <c:axPos val="l"/>
        <c:delete val="0"/>
        <c:numFmt formatCode="_-* #,##0_-;\-* #,##0_-;_-* &quot;-&quot;??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At val="1"/>
        <c:crossBetween val="between"/>
        <c:dispUnits/>
      </c:valAx>
      <c:catAx>
        <c:axId val="53057174"/>
        <c:scaling>
          <c:orientation val="minMax"/>
        </c:scaling>
        <c:axPos val="b"/>
        <c:delete val="1"/>
        <c:majorTickMark val="in"/>
        <c:minorTickMark val="none"/>
        <c:tickLblPos val="nextTo"/>
        <c:crossAx val="7752519"/>
        <c:crosses val="autoZero"/>
        <c:auto val="0"/>
        <c:lblOffset val="100"/>
        <c:tickLblSkip val="1"/>
        <c:noMultiLvlLbl val="0"/>
      </c:catAx>
      <c:valAx>
        <c:axId val="7752519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5 SP08b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12'!$D$112:$H$112</c:f>
              <c:numCache>
                <c:ptCount val="5"/>
                <c:pt idx="0">
                  <c:v>0</c:v>
                </c:pt>
                <c:pt idx="1">
                  <c:v>4856.760000000004</c:v>
                </c:pt>
                <c:pt idx="2">
                  <c:v>4856.760000000006</c:v>
                </c:pt>
                <c:pt idx="3">
                  <c:v>4249.6650000000045</c:v>
                </c:pt>
                <c:pt idx="4">
                  <c:v>0</c:v>
                </c:pt>
              </c:numCache>
            </c:numRef>
          </c:val>
        </c:ser>
        <c:axId val="2663808"/>
        <c:axId val="23974273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12'!$D$113:$H$113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14441866"/>
        <c:axId val="62867931"/>
      </c:lineChart>
      <c:catAx>
        <c:axId val="2663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74273"/>
        <c:crosses val="autoZero"/>
        <c:auto val="0"/>
        <c:lblOffset val="100"/>
        <c:tickLblSkip val="1"/>
        <c:noMultiLvlLbl val="0"/>
      </c:catAx>
      <c:valAx>
        <c:axId val="23974273"/>
        <c:scaling>
          <c:orientation val="minMax"/>
        </c:scaling>
        <c:axPos val="l"/>
        <c:delete val="0"/>
        <c:numFmt formatCode="_-* #,##0_-;\-* #,##0_-;_-* &quot;-&quot;??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At val="1"/>
        <c:crossBetween val="between"/>
        <c:dispUnits/>
      </c:valAx>
      <c:catAx>
        <c:axId val="14441866"/>
        <c:scaling>
          <c:orientation val="minMax"/>
        </c:scaling>
        <c:axPos val="b"/>
        <c:delete val="1"/>
        <c:majorTickMark val="in"/>
        <c:minorTickMark val="none"/>
        <c:tickLblPos val="nextTo"/>
        <c:crossAx val="62867931"/>
        <c:crosses val="autoZero"/>
        <c:auto val="0"/>
        <c:lblOffset val="100"/>
        <c:tickLblSkip val="1"/>
        <c:noMultiLvlLbl val="0"/>
      </c:catAx>
      <c:valAx>
        <c:axId val="62867931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6 SP08b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invoice in pay in 12'!$D$89:$H$89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invoice in pay in 12'!$D$117:$H$117</c:f>
              <c:numCache>
                <c:ptCount val="5"/>
                <c:pt idx="0">
                  <c:v>0</c:v>
                </c:pt>
                <c:pt idx="1">
                  <c:v>2361.960000000002</c:v>
                </c:pt>
                <c:pt idx="2">
                  <c:v>2361.960000000002</c:v>
                </c:pt>
                <c:pt idx="3">
                  <c:v>2066.7150000000015</c:v>
                </c:pt>
                <c:pt idx="4">
                  <c:v>1771.4700000000016</c:v>
                </c:pt>
              </c:numCache>
            </c:numRef>
          </c:val>
        </c:ser>
        <c:axId val="28940468"/>
        <c:axId val="59137621"/>
      </c:barChart>
      <c:lineChart>
        <c:grouping val="standard"/>
        <c:varyColors val="0"/>
        <c:ser>
          <c:idx val="0"/>
          <c:order val="1"/>
          <c:tx>
            <c:strRef>
              <c:f>'br invoice in pay in 12'!$C$91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 invoice in pay in 12'!$D$118:$H$118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62476542"/>
        <c:axId val="25417967"/>
      </c:line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37621"/>
        <c:crosses val="autoZero"/>
        <c:auto val="0"/>
        <c:lblOffset val="100"/>
        <c:tickLblSkip val="1"/>
        <c:noMultiLvlLbl val="0"/>
      </c:catAx>
      <c:valAx>
        <c:axId val="59137621"/>
        <c:scaling>
          <c:orientation val="minMax"/>
        </c:scaling>
        <c:axPos val="l"/>
        <c:delete val="0"/>
        <c:numFmt formatCode="_-* #,##0_-;\-* #,##0_-;_-* &quot;-&quot;??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40468"/>
        <c:crossesAt val="1"/>
        <c:crossBetween val="between"/>
        <c:dispUnits/>
      </c:valAx>
      <c:catAx>
        <c:axId val="62476542"/>
        <c:scaling>
          <c:orientation val="minMax"/>
        </c:scaling>
        <c:axPos val="b"/>
        <c:delete val="1"/>
        <c:majorTickMark val="in"/>
        <c:minorTickMark val="none"/>
        <c:tickLblPos val="nextTo"/>
        <c:crossAx val="25417967"/>
        <c:crosses val="autoZero"/>
        <c:auto val="0"/>
        <c:lblOffset val="100"/>
        <c:tickLblSkip val="1"/>
        <c:noMultiLvlLbl val="0"/>
      </c:catAx>
      <c:valAx>
        <c:axId val="25417967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3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later'!$D$100:$H$100</c:f>
              <c:numCache>
                <c:ptCount val="5"/>
                <c:pt idx="0">
                  <c:v>0</c:v>
                </c:pt>
                <c:pt idx="1">
                  <c:v>453.70840178076025</c:v>
                </c:pt>
                <c:pt idx="2">
                  <c:v>577.1377406789219</c:v>
                </c:pt>
                <c:pt idx="3">
                  <c:v>700.5670795770835</c:v>
                </c:pt>
                <c:pt idx="4">
                  <c:v>619.9960205280507</c:v>
                </c:pt>
              </c:numCache>
            </c:numRef>
          </c:val>
        </c:ser>
        <c:axId val="64612916"/>
        <c:axId val="44645333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later'!$D$101:$H$101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66263678"/>
        <c:axId val="59502191"/>
      </c:line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0"/>
        <c:lblOffset val="100"/>
        <c:tickLblSkip val="1"/>
        <c:noMultiLvlLbl val="0"/>
      </c:catAx>
      <c:valAx>
        <c:axId val="44645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12916"/>
        <c:crossesAt val="1"/>
        <c:crossBetween val="between"/>
        <c:dispUnits/>
      </c:valAx>
      <c:catAx>
        <c:axId val="66263678"/>
        <c:scaling>
          <c:orientation val="minMax"/>
        </c:scaling>
        <c:axPos val="b"/>
        <c:delete val="1"/>
        <c:majorTickMark val="in"/>
        <c:minorTickMark val="none"/>
        <c:tickLblPos val="nextTo"/>
        <c:crossAx val="59502191"/>
        <c:crosses val="autoZero"/>
        <c:auto val="0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26367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4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later'!$D$105:$H$105</c:f>
              <c:numCache>
                <c:ptCount val="5"/>
                <c:pt idx="0">
                  <c:v>0</c:v>
                </c:pt>
                <c:pt idx="1">
                  <c:v>912.5999999999995</c:v>
                </c:pt>
                <c:pt idx="2">
                  <c:v>923.3999999999994</c:v>
                </c:pt>
                <c:pt idx="3">
                  <c:v>1044.7999999999993</c:v>
                </c:pt>
                <c:pt idx="4">
                  <c:v>939.3999999999994</c:v>
                </c:pt>
              </c:numCache>
            </c:numRef>
          </c:val>
        </c:ser>
        <c:axId val="65757672"/>
        <c:axId val="54948137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later'!$D$106:$H$106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24771186"/>
        <c:axId val="21614083"/>
      </c:line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48137"/>
        <c:crosses val="autoZero"/>
        <c:auto val="0"/>
        <c:lblOffset val="100"/>
        <c:tickLblSkip val="1"/>
        <c:noMultiLvlLbl val="0"/>
      </c:catAx>
      <c:valAx>
        <c:axId val="54948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57672"/>
        <c:crossesAt val="1"/>
        <c:crossBetween val="between"/>
        <c:dispUnits/>
      </c:valAx>
      <c:catAx>
        <c:axId val="24771186"/>
        <c:scaling>
          <c:orientation val="minMax"/>
        </c:scaling>
        <c:axPos val="b"/>
        <c:delete val="1"/>
        <c:majorTickMark val="in"/>
        <c:minorTickMark val="none"/>
        <c:tickLblPos val="nextTo"/>
        <c:crossAx val="21614083"/>
        <c:crosses val="autoZero"/>
        <c:auto val="0"/>
        <c:lblOffset val="100"/>
        <c:tickLblSkip val="1"/>
        <c:noMultiLvlLbl val="0"/>
      </c:catAx>
      <c:valAx>
        <c:axId val="21614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77118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5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later'!$D$110:$H$110</c:f>
              <c:numCache>
                <c:ptCount val="5"/>
                <c:pt idx="0">
                  <c:v>0</c:v>
                </c:pt>
                <c:pt idx="1">
                  <c:v>210.59999999999985</c:v>
                </c:pt>
                <c:pt idx="2">
                  <c:v>215.99999999999986</c:v>
                </c:pt>
                <c:pt idx="3">
                  <c:v>249.39999999999984</c:v>
                </c:pt>
                <c:pt idx="4">
                  <c:v>223.9999999999999</c:v>
                </c:pt>
              </c:numCache>
            </c:numRef>
          </c:val>
        </c:ser>
        <c:axId val="60309020"/>
        <c:axId val="5910269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later'!$D$111:$H$111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53192422"/>
        <c:axId val="8969751"/>
      </c:line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0269"/>
        <c:crosses val="autoZero"/>
        <c:auto val="0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309020"/>
        <c:crossesAt val="1"/>
        <c:crossBetween val="between"/>
        <c:dispUnits/>
      </c:valAx>
      <c:catAx>
        <c:axId val="53192422"/>
        <c:scaling>
          <c:orientation val="minMax"/>
        </c:scaling>
        <c:axPos val="b"/>
        <c:delete val="1"/>
        <c:majorTickMark val="in"/>
        <c:minorTickMark val="none"/>
        <c:tickLblPos val="nextTo"/>
        <c:crossAx val="8969751"/>
        <c:crosses val="autoZero"/>
        <c:auto val="0"/>
        <c:lblOffset val="100"/>
        <c:tickLblSkip val="1"/>
        <c:noMultiLvlLbl val="0"/>
      </c:catAx>
      <c:valAx>
        <c:axId val="8969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19242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6 SP08a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SP08a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later'!$D$115:$H$115</c:f>
              <c:numCache>
                <c:ptCount val="5"/>
                <c:pt idx="0">
                  <c:v>0</c:v>
                </c:pt>
                <c:pt idx="1">
                  <c:v>4.319999999999995</c:v>
                </c:pt>
                <c:pt idx="2">
                  <c:v>5.399999999999995</c:v>
                </c:pt>
                <c:pt idx="3">
                  <c:v>7.879999999999994</c:v>
                </c:pt>
                <c:pt idx="4">
                  <c:v>6.999999999999998</c:v>
                </c:pt>
              </c:numCache>
            </c:numRef>
          </c:val>
        </c:ser>
        <c:axId val="13618896"/>
        <c:axId val="55461201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later'!$D$116:$H$116</c:f>
              <c:numCach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</c:ser>
        <c:axId val="29388762"/>
        <c:axId val="63172267"/>
      </c:line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 val="autoZero"/>
        <c:auto val="0"/>
        <c:lblOffset val="100"/>
        <c:tickLblSkip val="1"/>
        <c:noMultiLvlLbl val="0"/>
      </c:catAx>
      <c:valAx>
        <c:axId val="55461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618896"/>
        <c:crossesAt val="1"/>
        <c:crossBetween val="between"/>
        <c:dispUnits/>
      </c:valAx>
      <c:catAx>
        <c:axId val="29388762"/>
        <c:scaling>
          <c:orientation val="minMax"/>
        </c:scaling>
        <c:axPos val="b"/>
        <c:delete val="1"/>
        <c:majorTickMark val="in"/>
        <c:minorTickMark val="none"/>
        <c:tickLblPos val="nextTo"/>
        <c:crossAx val="63172267"/>
        <c:crosses val="autoZero"/>
        <c:auto val="0"/>
        <c:lblOffset val="100"/>
        <c:tickLblSkip val="1"/>
        <c:noMultiLvlLbl val="0"/>
      </c:catAx>
      <c:valAx>
        <c:axId val="631722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38876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2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later'!$D$97:$H$97</c:f>
              <c:numCache>
                <c:ptCount val="5"/>
                <c:pt idx="0">
                  <c:v>0</c:v>
                </c:pt>
                <c:pt idx="1">
                  <c:v>-8378.80166944849</c:v>
                </c:pt>
                <c:pt idx="2">
                  <c:v>-278.8016694484759</c:v>
                </c:pt>
                <c:pt idx="3">
                  <c:v>-4293.951460767417</c:v>
                </c:pt>
                <c:pt idx="4">
                  <c:v>-4259.101252086366</c:v>
                </c:pt>
              </c:numCache>
            </c:numRef>
          </c:val>
        </c:ser>
        <c:axId val="31679492"/>
        <c:axId val="16679973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later'!$D$98:$H$98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15902030"/>
        <c:axId val="8900543"/>
      </c:line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auto val="0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79492"/>
        <c:crossesAt val="1"/>
        <c:crossBetween val="between"/>
        <c:dispUnits/>
      </c:valAx>
      <c:catAx>
        <c:axId val="15902030"/>
        <c:scaling>
          <c:orientation val="minMax"/>
        </c:scaling>
        <c:axPos val="b"/>
        <c:delete val="1"/>
        <c:majorTickMark val="in"/>
        <c:minorTickMark val="none"/>
        <c:tickLblPos val="nextTo"/>
        <c:crossAx val="8900543"/>
        <c:crosses val="autoZero"/>
        <c:auto val="0"/>
        <c:lblOffset val="100"/>
        <c:tickLblSkip val="1"/>
        <c:noMultiLvlLbl val="0"/>
      </c:catAx>
      <c:valAx>
        <c:axId val="8900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9020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Supplier 3 SP08b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SP08b charge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later'!$D$102:$H$102</c:f>
              <c:numCache>
                <c:ptCount val="5"/>
                <c:pt idx="0">
                  <c:v>0</c:v>
                </c:pt>
                <c:pt idx="1">
                  <c:v>-4564.400834724245</c:v>
                </c:pt>
                <c:pt idx="2">
                  <c:v>-514.4008347242379</c:v>
                </c:pt>
                <c:pt idx="3">
                  <c:v>-2475.1007303837087</c:v>
                </c:pt>
                <c:pt idx="4">
                  <c:v>-2410.800626043183</c:v>
                </c:pt>
              </c:numCache>
            </c:numRef>
          </c:val>
        </c:ser>
        <c:axId val="12996024"/>
        <c:axId val="49855353"/>
      </c:barChart>
      <c:lineChart>
        <c:grouping val="standard"/>
        <c:varyColors val="0"/>
        <c:ser>
          <c:idx val="0"/>
          <c:order val="1"/>
          <c:tx>
            <c:strRef>
              <c:f>'br pay now redist now'!$C$90</c:f>
              <c:strCache>
                <c:ptCount val="1"/>
                <c:pt idx="0">
                  <c:v>performance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 pay now redist now'!$D$88:$H$88</c:f>
              <c:strCache>
                <c:ptCount val="5"/>
                <c:pt idx="0">
                  <c:v>Now</c:v>
                </c:pt>
                <c:pt idx="1">
                  <c:v>12 mnth</c:v>
                </c:pt>
                <c:pt idx="2">
                  <c:v>24 mnth</c:v>
                </c:pt>
                <c:pt idx="3">
                  <c:v>36 mnth</c:v>
                </c:pt>
                <c:pt idx="4">
                  <c:v>48 mnth</c:v>
                </c:pt>
              </c:strCache>
            </c:strRef>
          </c:cat>
          <c:val>
            <c:numRef>
              <c:f>'br pay now redist later'!$D$103:$H$103</c:f>
              <c:numCache>
                <c:ptCount val="5"/>
                <c:pt idx="0">
                  <c:v>0.94</c:v>
                </c:pt>
                <c:pt idx="1">
                  <c:v>0.95</c:v>
                </c:pt>
                <c:pt idx="2">
                  <c:v>0.95</c:v>
                </c:pt>
                <c:pt idx="3">
                  <c:v>0.955</c:v>
                </c:pt>
                <c:pt idx="4">
                  <c:v>0.96</c:v>
                </c:pt>
              </c:numCache>
            </c:numRef>
          </c:val>
          <c:smooth val="0"/>
        </c:ser>
        <c:axId val="46044994"/>
        <c:axId val="11751763"/>
      </c:lineChart>
      <c:catAx>
        <c:axId val="12996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auto val="0"/>
        <c:lblOffset val="100"/>
        <c:tickLblSkip val="1"/>
        <c:noMultiLvlLbl val="0"/>
      </c:catAx>
      <c:valAx>
        <c:axId val="49855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996024"/>
        <c:crossesAt val="1"/>
        <c:crossBetween val="between"/>
        <c:dispUnits/>
      </c:valAx>
      <c:catAx>
        <c:axId val="46044994"/>
        <c:scaling>
          <c:orientation val="minMax"/>
        </c:scaling>
        <c:axPos val="b"/>
        <c:delete val="1"/>
        <c:majorTickMark val="in"/>
        <c:minorTickMark val="none"/>
        <c:tickLblPos val="nextTo"/>
        <c:crossAx val="11751763"/>
        <c:crosses val="autoZero"/>
        <c:auto val="0"/>
        <c:lblOffset val="100"/>
        <c:tickLblSkip val="1"/>
        <c:noMultiLvlLbl val="0"/>
      </c:catAx>
      <c:valAx>
        <c:axId val="11751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04499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5</xdr:col>
      <xdr:colOff>523875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76200" y="371475"/>
        <a:ext cx="34956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2</xdr:row>
      <xdr:rowOff>66675</xdr:rowOff>
    </xdr:from>
    <xdr:to>
      <xdr:col>12</xdr:col>
      <xdr:colOff>152400</xdr:colOff>
      <xdr:row>14</xdr:row>
      <xdr:rowOff>95250</xdr:rowOff>
    </xdr:to>
    <xdr:graphicFrame>
      <xdr:nvGraphicFramePr>
        <xdr:cNvPr id="2" name="Chart 2"/>
        <xdr:cNvGraphicFramePr/>
      </xdr:nvGraphicFramePr>
      <xdr:xfrm>
        <a:off x="3790950" y="390525"/>
        <a:ext cx="36766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5</xdr:col>
      <xdr:colOff>457200</xdr:colOff>
      <xdr:row>28</xdr:row>
      <xdr:rowOff>66675</xdr:rowOff>
    </xdr:to>
    <xdr:graphicFrame>
      <xdr:nvGraphicFramePr>
        <xdr:cNvPr id="3" name="Chart 3"/>
        <xdr:cNvGraphicFramePr/>
      </xdr:nvGraphicFramePr>
      <xdr:xfrm>
        <a:off x="0" y="2590800"/>
        <a:ext cx="35052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5</xdr:col>
      <xdr:colOff>466725</xdr:colOff>
      <xdr:row>42</xdr:row>
      <xdr:rowOff>76200</xdr:rowOff>
    </xdr:to>
    <xdr:graphicFrame>
      <xdr:nvGraphicFramePr>
        <xdr:cNvPr id="4" name="Chart 4"/>
        <xdr:cNvGraphicFramePr/>
      </xdr:nvGraphicFramePr>
      <xdr:xfrm>
        <a:off x="0" y="4857750"/>
        <a:ext cx="35147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5</xdr:col>
      <xdr:colOff>476250</xdr:colOff>
      <xdr:row>56</xdr:row>
      <xdr:rowOff>85725</xdr:rowOff>
    </xdr:to>
    <xdr:graphicFrame>
      <xdr:nvGraphicFramePr>
        <xdr:cNvPr id="5" name="Chart 5"/>
        <xdr:cNvGraphicFramePr/>
      </xdr:nvGraphicFramePr>
      <xdr:xfrm>
        <a:off x="0" y="7124700"/>
        <a:ext cx="35242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485775</xdr:colOff>
      <xdr:row>70</xdr:row>
      <xdr:rowOff>95250</xdr:rowOff>
    </xdr:to>
    <xdr:graphicFrame>
      <xdr:nvGraphicFramePr>
        <xdr:cNvPr id="6" name="Chart 6"/>
        <xdr:cNvGraphicFramePr/>
      </xdr:nvGraphicFramePr>
      <xdr:xfrm>
        <a:off x="0" y="9391650"/>
        <a:ext cx="35337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5</xdr:col>
      <xdr:colOff>495300</xdr:colOff>
      <xdr:row>83</xdr:row>
      <xdr:rowOff>104775</xdr:rowOff>
    </xdr:to>
    <xdr:graphicFrame>
      <xdr:nvGraphicFramePr>
        <xdr:cNvPr id="7" name="Chart 7"/>
        <xdr:cNvGraphicFramePr/>
      </xdr:nvGraphicFramePr>
      <xdr:xfrm>
        <a:off x="0" y="11496675"/>
        <a:ext cx="354330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12</xdr:col>
      <xdr:colOff>28575</xdr:colOff>
      <xdr:row>28</xdr:row>
      <xdr:rowOff>38100</xdr:rowOff>
    </xdr:to>
    <xdr:graphicFrame>
      <xdr:nvGraphicFramePr>
        <xdr:cNvPr id="8" name="Chart 8"/>
        <xdr:cNvGraphicFramePr/>
      </xdr:nvGraphicFramePr>
      <xdr:xfrm>
        <a:off x="3657600" y="2590800"/>
        <a:ext cx="368617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12</xdr:col>
      <xdr:colOff>38100</xdr:colOff>
      <xdr:row>42</xdr:row>
      <xdr:rowOff>47625</xdr:rowOff>
    </xdr:to>
    <xdr:graphicFrame>
      <xdr:nvGraphicFramePr>
        <xdr:cNvPr id="9" name="Chart 9"/>
        <xdr:cNvGraphicFramePr/>
      </xdr:nvGraphicFramePr>
      <xdr:xfrm>
        <a:off x="3657600" y="4857750"/>
        <a:ext cx="3695700" cy="1990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12</xdr:col>
      <xdr:colOff>47625</xdr:colOff>
      <xdr:row>56</xdr:row>
      <xdr:rowOff>57150</xdr:rowOff>
    </xdr:to>
    <xdr:graphicFrame>
      <xdr:nvGraphicFramePr>
        <xdr:cNvPr id="10" name="Chart 10"/>
        <xdr:cNvGraphicFramePr/>
      </xdr:nvGraphicFramePr>
      <xdr:xfrm>
        <a:off x="3657600" y="7124700"/>
        <a:ext cx="3705225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12</xdr:col>
      <xdr:colOff>47625</xdr:colOff>
      <xdr:row>70</xdr:row>
      <xdr:rowOff>0</xdr:rowOff>
    </xdr:to>
    <xdr:graphicFrame>
      <xdr:nvGraphicFramePr>
        <xdr:cNvPr id="11" name="Chart 11"/>
        <xdr:cNvGraphicFramePr/>
      </xdr:nvGraphicFramePr>
      <xdr:xfrm>
        <a:off x="3657600" y="9391650"/>
        <a:ext cx="3705225" cy="1943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12</xdr:col>
      <xdr:colOff>152400</xdr:colOff>
      <xdr:row>83</xdr:row>
      <xdr:rowOff>66675</xdr:rowOff>
    </xdr:to>
    <xdr:graphicFrame>
      <xdr:nvGraphicFramePr>
        <xdr:cNvPr id="12" name="Chart 12"/>
        <xdr:cNvGraphicFramePr/>
      </xdr:nvGraphicFramePr>
      <xdr:xfrm>
        <a:off x="3657600" y="11496675"/>
        <a:ext cx="381000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47625</xdr:rowOff>
    </xdr:from>
    <xdr:to>
      <xdr:col>5</xdr:col>
      <xdr:colOff>523875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76200" y="371475"/>
        <a:ext cx="34956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2</xdr:row>
      <xdr:rowOff>66675</xdr:rowOff>
    </xdr:from>
    <xdr:to>
      <xdr:col>12</xdr:col>
      <xdr:colOff>152400</xdr:colOff>
      <xdr:row>14</xdr:row>
      <xdr:rowOff>95250</xdr:rowOff>
    </xdr:to>
    <xdr:graphicFrame>
      <xdr:nvGraphicFramePr>
        <xdr:cNvPr id="2" name="Chart 2"/>
        <xdr:cNvGraphicFramePr/>
      </xdr:nvGraphicFramePr>
      <xdr:xfrm>
        <a:off x="3790950" y="390525"/>
        <a:ext cx="36766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5</xdr:col>
      <xdr:colOff>457200</xdr:colOff>
      <xdr:row>28</xdr:row>
      <xdr:rowOff>66675</xdr:rowOff>
    </xdr:to>
    <xdr:graphicFrame>
      <xdr:nvGraphicFramePr>
        <xdr:cNvPr id="3" name="Chart 3"/>
        <xdr:cNvGraphicFramePr/>
      </xdr:nvGraphicFramePr>
      <xdr:xfrm>
        <a:off x="0" y="2590800"/>
        <a:ext cx="35052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5</xdr:col>
      <xdr:colOff>466725</xdr:colOff>
      <xdr:row>42</xdr:row>
      <xdr:rowOff>76200</xdr:rowOff>
    </xdr:to>
    <xdr:graphicFrame>
      <xdr:nvGraphicFramePr>
        <xdr:cNvPr id="4" name="Chart 4"/>
        <xdr:cNvGraphicFramePr/>
      </xdr:nvGraphicFramePr>
      <xdr:xfrm>
        <a:off x="0" y="4857750"/>
        <a:ext cx="35147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5</xdr:col>
      <xdr:colOff>476250</xdr:colOff>
      <xdr:row>56</xdr:row>
      <xdr:rowOff>85725</xdr:rowOff>
    </xdr:to>
    <xdr:graphicFrame>
      <xdr:nvGraphicFramePr>
        <xdr:cNvPr id="5" name="Chart 5"/>
        <xdr:cNvGraphicFramePr/>
      </xdr:nvGraphicFramePr>
      <xdr:xfrm>
        <a:off x="0" y="7124700"/>
        <a:ext cx="35242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5</xdr:col>
      <xdr:colOff>485775</xdr:colOff>
      <xdr:row>70</xdr:row>
      <xdr:rowOff>95250</xdr:rowOff>
    </xdr:to>
    <xdr:graphicFrame>
      <xdr:nvGraphicFramePr>
        <xdr:cNvPr id="6" name="Chart 6"/>
        <xdr:cNvGraphicFramePr/>
      </xdr:nvGraphicFramePr>
      <xdr:xfrm>
        <a:off x="0" y="9391650"/>
        <a:ext cx="35337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5</xdr:col>
      <xdr:colOff>495300</xdr:colOff>
      <xdr:row>83</xdr:row>
      <xdr:rowOff>104775</xdr:rowOff>
    </xdr:to>
    <xdr:graphicFrame>
      <xdr:nvGraphicFramePr>
        <xdr:cNvPr id="7" name="Chart 7"/>
        <xdr:cNvGraphicFramePr/>
      </xdr:nvGraphicFramePr>
      <xdr:xfrm>
        <a:off x="0" y="11496675"/>
        <a:ext cx="3543300" cy="2047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12</xdr:col>
      <xdr:colOff>28575</xdr:colOff>
      <xdr:row>28</xdr:row>
      <xdr:rowOff>38100</xdr:rowOff>
    </xdr:to>
    <xdr:graphicFrame>
      <xdr:nvGraphicFramePr>
        <xdr:cNvPr id="8" name="Chart 8"/>
        <xdr:cNvGraphicFramePr/>
      </xdr:nvGraphicFramePr>
      <xdr:xfrm>
        <a:off x="3657600" y="2590800"/>
        <a:ext cx="368617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12</xdr:col>
      <xdr:colOff>38100</xdr:colOff>
      <xdr:row>42</xdr:row>
      <xdr:rowOff>47625</xdr:rowOff>
    </xdr:to>
    <xdr:graphicFrame>
      <xdr:nvGraphicFramePr>
        <xdr:cNvPr id="9" name="Chart 9"/>
        <xdr:cNvGraphicFramePr/>
      </xdr:nvGraphicFramePr>
      <xdr:xfrm>
        <a:off x="3657600" y="4857750"/>
        <a:ext cx="3695700" cy="1990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44</xdr:row>
      <xdr:rowOff>0</xdr:rowOff>
    </xdr:from>
    <xdr:to>
      <xdr:col>12</xdr:col>
      <xdr:colOff>47625</xdr:colOff>
      <xdr:row>56</xdr:row>
      <xdr:rowOff>57150</xdr:rowOff>
    </xdr:to>
    <xdr:graphicFrame>
      <xdr:nvGraphicFramePr>
        <xdr:cNvPr id="10" name="Chart 10"/>
        <xdr:cNvGraphicFramePr/>
      </xdr:nvGraphicFramePr>
      <xdr:xfrm>
        <a:off x="3657600" y="7124700"/>
        <a:ext cx="3705225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12</xdr:col>
      <xdr:colOff>47625</xdr:colOff>
      <xdr:row>70</xdr:row>
      <xdr:rowOff>0</xdr:rowOff>
    </xdr:to>
    <xdr:graphicFrame>
      <xdr:nvGraphicFramePr>
        <xdr:cNvPr id="11" name="Chart 11"/>
        <xdr:cNvGraphicFramePr/>
      </xdr:nvGraphicFramePr>
      <xdr:xfrm>
        <a:off x="3657600" y="9391650"/>
        <a:ext cx="3705225" cy="1943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71</xdr:row>
      <xdr:rowOff>0</xdr:rowOff>
    </xdr:from>
    <xdr:to>
      <xdr:col>12</xdr:col>
      <xdr:colOff>152400</xdr:colOff>
      <xdr:row>83</xdr:row>
      <xdr:rowOff>66675</xdr:rowOff>
    </xdr:to>
    <xdr:graphicFrame>
      <xdr:nvGraphicFramePr>
        <xdr:cNvPr id="12" name="Chart 12"/>
        <xdr:cNvGraphicFramePr/>
      </xdr:nvGraphicFramePr>
      <xdr:xfrm>
        <a:off x="3657600" y="11496675"/>
        <a:ext cx="381000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28575</xdr:rowOff>
    </xdr:from>
    <xdr:to>
      <xdr:col>5</xdr:col>
      <xdr:colOff>409575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219075" y="190500"/>
        <a:ext cx="32385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</xdr:row>
      <xdr:rowOff>0</xdr:rowOff>
    </xdr:from>
    <xdr:to>
      <xdr:col>11</xdr:col>
      <xdr:colOff>200025</xdr:colOff>
      <xdr:row>15</xdr:row>
      <xdr:rowOff>9525</xdr:rowOff>
    </xdr:to>
    <xdr:graphicFrame>
      <xdr:nvGraphicFramePr>
        <xdr:cNvPr id="2" name="Chart 2"/>
        <xdr:cNvGraphicFramePr/>
      </xdr:nvGraphicFramePr>
      <xdr:xfrm>
        <a:off x="3657600" y="161925"/>
        <a:ext cx="32480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200025</xdr:colOff>
      <xdr:row>31</xdr:row>
      <xdr:rowOff>9525</xdr:rowOff>
    </xdr:to>
    <xdr:graphicFrame>
      <xdr:nvGraphicFramePr>
        <xdr:cNvPr id="3" name="Chart 3"/>
        <xdr:cNvGraphicFramePr/>
      </xdr:nvGraphicFramePr>
      <xdr:xfrm>
        <a:off x="0" y="2752725"/>
        <a:ext cx="32480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5</xdr:col>
      <xdr:colOff>209550</xdr:colOff>
      <xdr:row>46</xdr:row>
      <xdr:rowOff>19050</xdr:rowOff>
    </xdr:to>
    <xdr:graphicFrame>
      <xdr:nvGraphicFramePr>
        <xdr:cNvPr id="4" name="Chart 4"/>
        <xdr:cNvGraphicFramePr/>
      </xdr:nvGraphicFramePr>
      <xdr:xfrm>
        <a:off x="0" y="5181600"/>
        <a:ext cx="3257550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5</xdr:col>
      <xdr:colOff>219075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0" y="7610475"/>
        <a:ext cx="326707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5</xdr:col>
      <xdr:colOff>228600</xdr:colOff>
      <xdr:row>77</xdr:row>
      <xdr:rowOff>38100</xdr:rowOff>
    </xdr:to>
    <xdr:graphicFrame>
      <xdr:nvGraphicFramePr>
        <xdr:cNvPr id="6" name="Chart 6"/>
        <xdr:cNvGraphicFramePr/>
      </xdr:nvGraphicFramePr>
      <xdr:xfrm>
        <a:off x="0" y="10201275"/>
        <a:ext cx="327660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5</xdr:col>
      <xdr:colOff>238125</xdr:colOff>
      <xdr:row>93</xdr:row>
      <xdr:rowOff>47625</xdr:rowOff>
    </xdr:to>
    <xdr:graphicFrame>
      <xdr:nvGraphicFramePr>
        <xdr:cNvPr id="7" name="Chart 7"/>
        <xdr:cNvGraphicFramePr/>
      </xdr:nvGraphicFramePr>
      <xdr:xfrm>
        <a:off x="0" y="12792075"/>
        <a:ext cx="3286125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209550</xdr:colOff>
      <xdr:row>31</xdr:row>
      <xdr:rowOff>19050</xdr:rowOff>
    </xdr:to>
    <xdr:graphicFrame>
      <xdr:nvGraphicFramePr>
        <xdr:cNvPr id="8" name="Chart 8"/>
        <xdr:cNvGraphicFramePr/>
      </xdr:nvGraphicFramePr>
      <xdr:xfrm>
        <a:off x="3657600" y="2752725"/>
        <a:ext cx="32575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32</xdr:row>
      <xdr:rowOff>0</xdr:rowOff>
    </xdr:from>
    <xdr:to>
      <xdr:col>11</xdr:col>
      <xdr:colOff>219075</xdr:colOff>
      <xdr:row>46</xdr:row>
      <xdr:rowOff>28575</xdr:rowOff>
    </xdr:to>
    <xdr:graphicFrame>
      <xdr:nvGraphicFramePr>
        <xdr:cNvPr id="9" name="Chart 9"/>
        <xdr:cNvGraphicFramePr/>
      </xdr:nvGraphicFramePr>
      <xdr:xfrm>
        <a:off x="3657600" y="5181600"/>
        <a:ext cx="326707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11</xdr:col>
      <xdr:colOff>228600</xdr:colOff>
      <xdr:row>61</xdr:row>
      <xdr:rowOff>38100</xdr:rowOff>
    </xdr:to>
    <xdr:graphicFrame>
      <xdr:nvGraphicFramePr>
        <xdr:cNvPr id="10" name="Chart 10"/>
        <xdr:cNvGraphicFramePr/>
      </xdr:nvGraphicFramePr>
      <xdr:xfrm>
        <a:off x="3657600" y="7610475"/>
        <a:ext cx="3276600" cy="2305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238125</xdr:colOff>
      <xdr:row>77</xdr:row>
      <xdr:rowOff>47625</xdr:rowOff>
    </xdr:to>
    <xdr:graphicFrame>
      <xdr:nvGraphicFramePr>
        <xdr:cNvPr id="11" name="Chart 11"/>
        <xdr:cNvGraphicFramePr/>
      </xdr:nvGraphicFramePr>
      <xdr:xfrm>
        <a:off x="3657600" y="10201275"/>
        <a:ext cx="3286125" cy="2314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79</xdr:row>
      <xdr:rowOff>0</xdr:rowOff>
    </xdr:from>
    <xdr:to>
      <xdr:col>11</xdr:col>
      <xdr:colOff>247650</xdr:colOff>
      <xdr:row>93</xdr:row>
      <xdr:rowOff>57150</xdr:rowOff>
    </xdr:to>
    <xdr:graphicFrame>
      <xdr:nvGraphicFramePr>
        <xdr:cNvPr id="12" name="Chart 12"/>
        <xdr:cNvGraphicFramePr/>
      </xdr:nvGraphicFramePr>
      <xdr:xfrm>
        <a:off x="3657600" y="12792075"/>
        <a:ext cx="3295650" cy="2324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="85" zoomScaleNormal="85" workbookViewId="0" topLeftCell="A1">
      <selection activeCell="N21" sqref="N21:P24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150"/>
  <sheetViews>
    <sheetView zoomScale="70" zoomScaleNormal="70" workbookViewId="0" topLeftCell="A113">
      <selection activeCell="C138" sqref="C138:J149"/>
    </sheetView>
  </sheetViews>
  <sheetFormatPr defaultColWidth="9.140625" defaultRowHeight="12.75"/>
  <cols>
    <col min="3" max="3" width="19.28125" style="0" customWidth="1"/>
    <col min="4" max="4" width="13.140625" style="0" bestFit="1" customWidth="1"/>
    <col min="5" max="5" width="15.00390625" style="0" customWidth="1"/>
    <col min="6" max="6" width="13.140625" style="0" bestFit="1" customWidth="1"/>
    <col min="7" max="7" width="11.140625" style="0" customWidth="1"/>
    <col min="10" max="10" width="11.421875" style="0" customWidth="1"/>
    <col min="11" max="11" width="13.28125" style="0" customWidth="1"/>
    <col min="12" max="12" width="12.8515625" style="0" customWidth="1"/>
    <col min="13" max="13" width="11.28125" style="0" customWidth="1"/>
    <col min="14" max="14" width="11.57421875" style="0" customWidth="1"/>
    <col min="17" max="17" width="10.7109375" style="0" customWidth="1"/>
    <col min="18" max="18" width="12.7109375" style="0" customWidth="1"/>
    <col min="19" max="19" width="13.140625" style="0" customWidth="1"/>
    <col min="24" max="24" width="11.8515625" style="0" customWidth="1"/>
    <col min="25" max="26" width="14.57421875" style="0" customWidth="1"/>
    <col min="27" max="27" width="11.57421875" style="0" customWidth="1"/>
    <col min="31" max="31" width="11.421875" style="0" customWidth="1"/>
    <col min="32" max="32" width="14.57421875" style="0" customWidth="1"/>
    <col min="33" max="33" width="12.7109375" style="0" customWidth="1"/>
    <col min="34" max="34" width="12.57421875" style="0" customWidth="1"/>
    <col min="40" max="40" width="9.140625" style="29" customWidth="1"/>
  </cols>
  <sheetData>
    <row r="2" spans="1:4" ht="25.5">
      <c r="A2" s="3" t="s">
        <v>9</v>
      </c>
      <c r="C2" s="9" t="s">
        <v>63</v>
      </c>
      <c r="D2" s="15">
        <f>18+(17.5%*18)</f>
        <v>21.15</v>
      </c>
    </row>
    <row r="3" spans="1:4" ht="12.75">
      <c r="A3" s="3"/>
      <c r="C3" s="10" t="s">
        <v>14</v>
      </c>
      <c r="D3" s="16">
        <v>1000000</v>
      </c>
    </row>
    <row r="4" spans="1:4" ht="12.75">
      <c r="A4" s="3"/>
      <c r="C4" s="10" t="s">
        <v>15</v>
      </c>
      <c r="D4" s="16">
        <v>1000000</v>
      </c>
    </row>
    <row r="6" spans="1:8" ht="38.25">
      <c r="A6" t="s">
        <v>64</v>
      </c>
      <c r="C6" s="9" t="s">
        <v>5</v>
      </c>
      <c r="D6" s="9" t="s">
        <v>16</v>
      </c>
      <c r="E6" s="9" t="s">
        <v>6</v>
      </c>
      <c r="F6" s="9" t="s">
        <v>17</v>
      </c>
      <c r="G6" s="9" t="s">
        <v>8</v>
      </c>
      <c r="H6" s="9" t="s">
        <v>29</v>
      </c>
    </row>
    <row r="7" spans="2:8" ht="12.75">
      <c r="B7" s="10" t="s">
        <v>0</v>
      </c>
      <c r="C7" s="17">
        <v>0.6</v>
      </c>
      <c r="D7" s="20">
        <f aca="true" t="shared" si="0" ref="D7:D12">C7*$D$3</f>
        <v>600000</v>
      </c>
      <c r="E7" s="17">
        <v>0.6</v>
      </c>
      <c r="F7" s="20">
        <f aca="true" t="shared" si="1" ref="F7:F12">E7*$D$4</f>
        <v>600000</v>
      </c>
      <c r="G7" s="17">
        <v>0.16</v>
      </c>
      <c r="H7" s="7">
        <f aca="true" t="shared" si="2" ref="H7:H12">1%*$D$2*(F7+D7)</f>
        <v>253800</v>
      </c>
    </row>
    <row r="8" spans="2:8" ht="12.75">
      <c r="B8" s="10" t="s">
        <v>1</v>
      </c>
      <c r="C8" s="17">
        <v>0.2</v>
      </c>
      <c r="D8" s="20">
        <f t="shared" si="0"/>
        <v>200000</v>
      </c>
      <c r="E8" s="17">
        <v>0.2</v>
      </c>
      <c r="F8" s="20">
        <f t="shared" si="1"/>
        <v>200000</v>
      </c>
      <c r="G8" s="17">
        <v>0.075</v>
      </c>
      <c r="H8" s="7">
        <f t="shared" si="2"/>
        <v>84600</v>
      </c>
    </row>
    <row r="9" spans="2:8" ht="12.75">
      <c r="B9" s="10" t="s">
        <v>2</v>
      </c>
      <c r="C9" s="17">
        <v>0.1</v>
      </c>
      <c r="D9" s="20">
        <f t="shared" si="0"/>
        <v>100000</v>
      </c>
      <c r="E9" s="17">
        <v>0.1</v>
      </c>
      <c r="F9" s="20">
        <f t="shared" si="1"/>
        <v>100000</v>
      </c>
      <c r="G9" s="17">
        <v>0.02</v>
      </c>
      <c r="H9" s="7">
        <f t="shared" si="2"/>
        <v>42300</v>
      </c>
    </row>
    <row r="10" spans="2:8" ht="12.75">
      <c r="B10" s="10" t="s">
        <v>3</v>
      </c>
      <c r="C10" s="17">
        <v>0.079</v>
      </c>
      <c r="D10" s="20">
        <f t="shared" si="0"/>
        <v>79000</v>
      </c>
      <c r="E10" s="17">
        <v>0.079</v>
      </c>
      <c r="F10" s="20">
        <f t="shared" si="1"/>
        <v>79000</v>
      </c>
      <c r="G10" s="17">
        <v>0.01</v>
      </c>
      <c r="H10" s="7">
        <f t="shared" si="2"/>
        <v>33417</v>
      </c>
    </row>
    <row r="11" spans="2:8" ht="12.75">
      <c r="B11" s="10" t="s">
        <v>4</v>
      </c>
      <c r="C11" s="17">
        <v>0.02</v>
      </c>
      <c r="D11" s="20">
        <f t="shared" si="0"/>
        <v>20000</v>
      </c>
      <c r="E11" s="17">
        <v>0.02</v>
      </c>
      <c r="F11" s="20">
        <f t="shared" si="1"/>
        <v>20000</v>
      </c>
      <c r="G11" s="17">
        <v>0.005</v>
      </c>
      <c r="H11" s="7">
        <f t="shared" si="2"/>
        <v>8460</v>
      </c>
    </row>
    <row r="12" spans="2:8" ht="12.75">
      <c r="B12" s="10" t="s">
        <v>7</v>
      </c>
      <c r="C12" s="18">
        <v>0.001</v>
      </c>
      <c r="D12" s="20">
        <f t="shared" si="0"/>
        <v>1000</v>
      </c>
      <c r="E12" s="18">
        <v>0.001</v>
      </c>
      <c r="F12" s="20">
        <f t="shared" si="1"/>
        <v>1000</v>
      </c>
      <c r="G12" s="18">
        <v>0.001</v>
      </c>
      <c r="H12" s="7">
        <f t="shared" si="2"/>
        <v>423</v>
      </c>
    </row>
    <row r="13" spans="3:7" ht="12.75">
      <c r="C13" s="2">
        <f>SUM(C7:C12)</f>
        <v>1</v>
      </c>
      <c r="D13" s="5">
        <f>SUM(D7:D12)</f>
        <v>1000000</v>
      </c>
      <c r="E13" s="2">
        <f>SUM(E7:E12)</f>
        <v>1</v>
      </c>
      <c r="F13" s="5">
        <f>SUM(F7:F12)</f>
        <v>1000000</v>
      </c>
      <c r="G13" s="2">
        <f>SUM(G7:G12)</f>
        <v>0.271</v>
      </c>
    </row>
    <row r="16" spans="1:2" ht="12.75">
      <c r="A16" t="s">
        <v>65</v>
      </c>
      <c r="B16" s="3" t="s">
        <v>11</v>
      </c>
    </row>
    <row r="17" spans="3:7" ht="12.75">
      <c r="C17" s="10" t="s">
        <v>38</v>
      </c>
      <c r="D17" s="10" t="s">
        <v>39</v>
      </c>
      <c r="E17" s="10" t="s">
        <v>40</v>
      </c>
      <c r="F17" s="10" t="s">
        <v>41</v>
      </c>
      <c r="G17" s="10" t="s">
        <v>42</v>
      </c>
    </row>
    <row r="18" spans="2:7" ht="12.75">
      <c r="B18" s="10" t="s">
        <v>0</v>
      </c>
      <c r="C18" s="17">
        <v>0.93</v>
      </c>
      <c r="D18" s="17">
        <v>0.94</v>
      </c>
      <c r="E18" s="17">
        <v>0.95</v>
      </c>
      <c r="F18" s="17">
        <v>0.96</v>
      </c>
      <c r="G18" s="17">
        <v>0.97</v>
      </c>
    </row>
    <row r="19" spans="2:7" ht="12.75">
      <c r="B19" s="10" t="s">
        <v>1</v>
      </c>
      <c r="C19" s="17">
        <v>0.9</v>
      </c>
      <c r="D19" s="17">
        <v>0.9</v>
      </c>
      <c r="E19" s="17">
        <v>0.9</v>
      </c>
      <c r="F19" s="17">
        <v>0.9</v>
      </c>
      <c r="G19" s="17">
        <v>0.9</v>
      </c>
    </row>
    <row r="20" spans="2:7" ht="12.75">
      <c r="B20" s="10" t="s">
        <v>2</v>
      </c>
      <c r="C20" s="17">
        <v>0.9</v>
      </c>
      <c r="D20" s="17">
        <v>0.9</v>
      </c>
      <c r="E20" s="17">
        <v>0.9</v>
      </c>
      <c r="F20" s="17">
        <v>0.9</v>
      </c>
      <c r="G20" s="17">
        <v>0.9</v>
      </c>
    </row>
    <row r="21" spans="2:7" ht="12.75">
      <c r="B21" s="10" t="s">
        <v>3</v>
      </c>
      <c r="C21" s="17">
        <v>0.9</v>
      </c>
      <c r="D21" s="17">
        <v>0.9</v>
      </c>
      <c r="E21" s="17">
        <v>0.9</v>
      </c>
      <c r="F21" s="17">
        <v>0.9</v>
      </c>
      <c r="G21" s="17">
        <v>0.9</v>
      </c>
    </row>
    <row r="22" spans="2:7" ht="12.75">
      <c r="B22" s="10" t="s">
        <v>4</v>
      </c>
      <c r="C22" s="17">
        <v>0.9</v>
      </c>
      <c r="D22" s="17">
        <v>0.9</v>
      </c>
      <c r="E22" s="17">
        <v>0.9</v>
      </c>
      <c r="F22" s="17">
        <v>0.9</v>
      </c>
      <c r="G22" s="17">
        <v>0.9</v>
      </c>
    </row>
    <row r="23" spans="2:7" ht="12.75">
      <c r="B23" s="10" t="s">
        <v>7</v>
      </c>
      <c r="C23" s="17">
        <v>0.9</v>
      </c>
      <c r="D23" s="17">
        <v>0.9</v>
      </c>
      <c r="E23" s="17">
        <v>0.9</v>
      </c>
      <c r="F23" s="17">
        <v>0.9</v>
      </c>
      <c r="G23" s="17">
        <v>0.9</v>
      </c>
    </row>
    <row r="24" ht="12.75">
      <c r="B24" s="13"/>
    </row>
    <row r="25" spans="1:2" ht="12.75">
      <c r="A25" t="s">
        <v>66</v>
      </c>
      <c r="B25" s="3" t="s">
        <v>27</v>
      </c>
    </row>
    <row r="26" spans="3:7" ht="12.75">
      <c r="C26" s="10" t="s">
        <v>38</v>
      </c>
      <c r="D26" s="10" t="s">
        <v>39</v>
      </c>
      <c r="E26" s="10" t="s">
        <v>40</v>
      </c>
      <c r="F26" s="10" t="s">
        <v>41</v>
      </c>
      <c r="G26" s="10" t="s">
        <v>42</v>
      </c>
    </row>
    <row r="27" spans="2:7" ht="12.75">
      <c r="B27" s="10" t="s">
        <v>0</v>
      </c>
      <c r="C27" s="17">
        <v>0.94</v>
      </c>
      <c r="D27" s="17">
        <v>0.95</v>
      </c>
      <c r="E27" s="17">
        <v>0.95</v>
      </c>
      <c r="F27" s="17">
        <v>0.955</v>
      </c>
      <c r="G27" s="17">
        <v>0.96</v>
      </c>
    </row>
    <row r="28" spans="2:7" ht="12.75">
      <c r="B28" s="10" t="s">
        <v>1</v>
      </c>
      <c r="C28" s="17">
        <v>0.94</v>
      </c>
      <c r="D28" s="17">
        <v>0.95</v>
      </c>
      <c r="E28" s="17">
        <v>0.95</v>
      </c>
      <c r="F28" s="17">
        <v>0.955</v>
      </c>
      <c r="G28" s="17">
        <v>0.96</v>
      </c>
    </row>
    <row r="29" spans="2:7" ht="12.75">
      <c r="B29" s="10" t="s">
        <v>2</v>
      </c>
      <c r="C29" s="17">
        <v>0.94</v>
      </c>
      <c r="D29" s="17">
        <v>0.95</v>
      </c>
      <c r="E29" s="17">
        <v>0.95</v>
      </c>
      <c r="F29" s="17">
        <v>0.955</v>
      </c>
      <c r="G29" s="17">
        <v>0.96</v>
      </c>
    </row>
    <row r="30" spans="2:7" ht="12.75">
      <c r="B30" s="10" t="s">
        <v>3</v>
      </c>
      <c r="C30" s="17">
        <v>0.94</v>
      </c>
      <c r="D30" s="17">
        <v>0.95</v>
      </c>
      <c r="E30" s="17">
        <v>0.95</v>
      </c>
      <c r="F30" s="17">
        <v>0.955</v>
      </c>
      <c r="G30" s="17">
        <v>0.96</v>
      </c>
    </row>
    <row r="31" spans="2:7" ht="12.75">
      <c r="B31" s="10" t="s">
        <v>4</v>
      </c>
      <c r="C31" s="17">
        <v>0.94</v>
      </c>
      <c r="D31" s="17">
        <v>0.95</v>
      </c>
      <c r="E31" s="17">
        <v>0.95</v>
      </c>
      <c r="F31" s="17">
        <v>0.955</v>
      </c>
      <c r="G31" s="17">
        <v>0.96</v>
      </c>
    </row>
    <row r="32" spans="2:7" ht="12.75">
      <c r="B32" s="10" t="s">
        <v>7</v>
      </c>
      <c r="C32" s="17">
        <v>0.94</v>
      </c>
      <c r="D32" s="17">
        <v>0.95</v>
      </c>
      <c r="E32" s="17">
        <v>0.95</v>
      </c>
      <c r="F32" s="17">
        <v>0.955</v>
      </c>
      <c r="G32" s="17">
        <v>0.96</v>
      </c>
    </row>
    <row r="33" ht="12.75">
      <c r="AN33"/>
    </row>
    <row r="34" spans="1:40" ht="12.75">
      <c r="A34" t="s">
        <v>67</v>
      </c>
      <c r="AN34"/>
    </row>
    <row r="35" spans="1:40" ht="12.75">
      <c r="A35" s="3" t="s">
        <v>21</v>
      </c>
      <c r="I35" s="3" t="s">
        <v>22</v>
      </c>
      <c r="S35" s="3" t="s">
        <v>33</v>
      </c>
      <c r="AC35" s="3" t="s">
        <v>36</v>
      </c>
      <c r="AM35" s="3" t="s">
        <v>37</v>
      </c>
      <c r="AN35"/>
    </row>
    <row r="36" spans="1:40" ht="12.75">
      <c r="A36" t="s">
        <v>10</v>
      </c>
      <c r="AN36"/>
    </row>
    <row r="37" spans="3:47" ht="51">
      <c r="C37" s="9" t="s">
        <v>11</v>
      </c>
      <c r="D37" s="9" t="s">
        <v>18</v>
      </c>
      <c r="E37" s="9" t="s">
        <v>19</v>
      </c>
      <c r="F37" s="9" t="s">
        <v>20</v>
      </c>
      <c r="G37" s="9" t="s">
        <v>28</v>
      </c>
      <c r="J37" s="9" t="s">
        <v>11</v>
      </c>
      <c r="K37" s="9" t="s">
        <v>18</v>
      </c>
      <c r="L37" s="9" t="s">
        <v>19</v>
      </c>
      <c r="M37" s="9" t="s">
        <v>20</v>
      </c>
      <c r="N37" s="9" t="s">
        <v>31</v>
      </c>
      <c r="O37" s="9" t="s">
        <v>23</v>
      </c>
      <c r="P37" s="9" t="s">
        <v>24</v>
      </c>
      <c r="Q37" s="9" t="s">
        <v>30</v>
      </c>
      <c r="S37" s="29"/>
      <c r="T37" s="44" t="s">
        <v>11</v>
      </c>
      <c r="U37" s="44" t="s">
        <v>18</v>
      </c>
      <c r="V37" s="44" t="s">
        <v>19</v>
      </c>
      <c r="W37" s="44" t="s">
        <v>20</v>
      </c>
      <c r="X37" s="44" t="s">
        <v>31</v>
      </c>
      <c r="Y37" s="44" t="s">
        <v>23</v>
      </c>
      <c r="Z37" s="44" t="s">
        <v>24</v>
      </c>
      <c r="AA37" s="44" t="s">
        <v>30</v>
      </c>
      <c r="AB37" s="29"/>
      <c r="AC37" s="29"/>
      <c r="AD37" s="44" t="s">
        <v>11</v>
      </c>
      <c r="AE37" s="9" t="s">
        <v>18</v>
      </c>
      <c r="AF37" s="9" t="s">
        <v>19</v>
      </c>
      <c r="AG37" s="9" t="s">
        <v>20</v>
      </c>
      <c r="AH37" s="9" t="s">
        <v>31</v>
      </c>
      <c r="AI37" s="9" t="s">
        <v>23</v>
      </c>
      <c r="AJ37" s="9" t="s">
        <v>24</v>
      </c>
      <c r="AK37" s="9" t="s">
        <v>30</v>
      </c>
      <c r="AN37" s="9" t="s">
        <v>11</v>
      </c>
      <c r="AO37" s="9" t="s">
        <v>18</v>
      </c>
      <c r="AP37" s="9" t="s">
        <v>19</v>
      </c>
      <c r="AQ37" s="9" t="s">
        <v>20</v>
      </c>
      <c r="AR37" s="9" t="s">
        <v>31</v>
      </c>
      <c r="AS37" s="9" t="s">
        <v>23</v>
      </c>
      <c r="AT37" s="9" t="s">
        <v>24</v>
      </c>
      <c r="AU37" s="9" t="s">
        <v>30</v>
      </c>
    </row>
    <row r="38" spans="2:47" ht="12.75">
      <c r="B38" s="10" t="s">
        <v>0</v>
      </c>
      <c r="C38" s="28">
        <f aca="true" t="shared" si="3" ref="C38:C43">C18</f>
        <v>0.93</v>
      </c>
      <c r="D38" s="1">
        <f aca="true" t="shared" si="4" ref="D38:D43">$B$46-C38</f>
        <v>0.039999999999999925</v>
      </c>
      <c r="E38" s="6">
        <f aca="true" t="shared" si="5" ref="E38:E43">IF(D38&gt;0,D38*$F7,0)</f>
        <v>23999.999999999956</v>
      </c>
      <c r="F38" s="7">
        <f aca="true" t="shared" si="6" ref="F38:F43">E38*$C$46</f>
        <v>4799.999999999992</v>
      </c>
      <c r="G38" s="7">
        <f aca="true" t="shared" si="7" ref="G38:G43">0.9*F38</f>
        <v>4319.999999999993</v>
      </c>
      <c r="I38" s="10" t="s">
        <v>0</v>
      </c>
      <c r="J38" s="28">
        <f aca="true" t="shared" si="8" ref="J38:J43">D18</f>
        <v>0.94</v>
      </c>
      <c r="K38" s="1">
        <f aca="true" t="shared" si="9" ref="K38:K43">$B$46-J38</f>
        <v>0.030000000000000027</v>
      </c>
      <c r="L38" s="6">
        <f aca="true" t="shared" si="10" ref="L38:L43">IF(K38&gt;0,K38*$F7,0)</f>
        <v>18000.000000000015</v>
      </c>
      <c r="M38" s="7">
        <f aca="true" t="shared" si="11" ref="M38:M43">L38*$C$46</f>
        <v>3600.000000000003</v>
      </c>
      <c r="N38" s="7">
        <f aca="true" t="shared" si="12" ref="N38:N43">0.9*M38</f>
        <v>3240.0000000000027</v>
      </c>
      <c r="O38" s="1">
        <f aca="true" t="shared" si="13" ref="O38:O43">J38-C38</f>
        <v>0.009999999999999898</v>
      </c>
      <c r="P38" t="str">
        <f aca="true" t="shared" si="14" ref="P38:P43">IF(O38&gt;0,"1","0")</f>
        <v>1</v>
      </c>
      <c r="Q38" s="7">
        <f aca="true" t="shared" si="15" ref="Q38:Q43">0.9*(P38*O38*F7*$C$46)</f>
        <v>1079.999999999989</v>
      </c>
      <c r="S38" s="43" t="s">
        <v>0</v>
      </c>
      <c r="T38" s="28">
        <f aca="true" t="shared" si="16" ref="T38:T43">E18</f>
        <v>0.95</v>
      </c>
      <c r="U38" s="28">
        <f aca="true" t="shared" si="17" ref="U38:U43">$B$46-T38</f>
        <v>0.020000000000000018</v>
      </c>
      <c r="V38" s="41">
        <f aca="true" t="shared" si="18" ref="V38:V43">IF(U38&gt;0,U38*$F7,0)</f>
        <v>12000.000000000011</v>
      </c>
      <c r="W38" s="42">
        <f aca="true" t="shared" si="19" ref="W38:W43">V38*$C$46</f>
        <v>2400.0000000000023</v>
      </c>
      <c r="X38" s="42">
        <f aca="true" t="shared" si="20" ref="X38:X43">0.9*W38</f>
        <v>2160.0000000000023</v>
      </c>
      <c r="Y38" s="28">
        <f aca="true" t="shared" si="21" ref="Y38:Y43">T38-J38</f>
        <v>0.010000000000000009</v>
      </c>
      <c r="Z38" s="29" t="str">
        <f aca="true" t="shared" si="22" ref="Z38:Z43">IF(Y38&gt;0,"1","0")</f>
        <v>1</v>
      </c>
      <c r="AA38" s="42">
        <f aca="true" t="shared" si="23" ref="AA38:AA43">0.9*(Z38*Y38*$F7*$C$46)</f>
        <v>1080.0000000000011</v>
      </c>
      <c r="AB38" s="29"/>
      <c r="AC38" s="43" t="s">
        <v>0</v>
      </c>
      <c r="AD38" s="28">
        <f aca="true" t="shared" si="24" ref="AD38:AD43">F18</f>
        <v>0.96</v>
      </c>
      <c r="AE38" s="1">
        <f aca="true" t="shared" si="25" ref="AE38:AE43">$B$46-AD38</f>
        <v>0.010000000000000009</v>
      </c>
      <c r="AF38" s="6">
        <f aca="true" t="shared" si="26" ref="AF38:AF43">IF(AE38&gt;0,AE38*$F7,0)</f>
        <v>6000.0000000000055</v>
      </c>
      <c r="AG38" s="7">
        <f aca="true" t="shared" si="27" ref="AG38:AG43">AF38*$C$46</f>
        <v>1200.0000000000011</v>
      </c>
      <c r="AH38" s="7">
        <f aca="true" t="shared" si="28" ref="AH38:AH43">0.9*AG38</f>
        <v>1080.0000000000011</v>
      </c>
      <c r="AI38" s="1">
        <f aca="true" t="shared" si="29" ref="AI38:AI43">AD38-T38</f>
        <v>0.010000000000000009</v>
      </c>
      <c r="AJ38" t="str">
        <f aca="true" t="shared" si="30" ref="AJ38:AJ43">IF(AI38&gt;0,"1","0")</f>
        <v>1</v>
      </c>
      <c r="AK38" s="7">
        <f aca="true" t="shared" si="31" ref="AK38:AK43">0.9*(AJ38*AI38*$F7*$C$46)</f>
        <v>1080.0000000000011</v>
      </c>
      <c r="AM38" s="10" t="s">
        <v>0</v>
      </c>
      <c r="AN38" s="28">
        <f aca="true" t="shared" si="32" ref="AN38:AN43">G18</f>
        <v>0.97</v>
      </c>
      <c r="AO38" s="1">
        <f aca="true" t="shared" si="33" ref="AO38:AO43">$B$46-AN38</f>
        <v>0</v>
      </c>
      <c r="AP38" s="6">
        <f aca="true" t="shared" si="34" ref="AP38:AP43">IF(AO38&gt;0,AO38*$F7,0)</f>
        <v>0</v>
      </c>
      <c r="AQ38" s="7">
        <f aca="true" t="shared" si="35" ref="AQ38:AQ43">AP38*$C$46</f>
        <v>0</v>
      </c>
      <c r="AR38" s="7">
        <f aca="true" t="shared" si="36" ref="AR38:AR43">0.9*AQ38</f>
        <v>0</v>
      </c>
      <c r="AS38" s="1">
        <f aca="true" t="shared" si="37" ref="AS38:AS43">AN38-AD38</f>
        <v>0.010000000000000009</v>
      </c>
      <c r="AT38" t="str">
        <f aca="true" t="shared" si="38" ref="AT38:AT43">IF(AS38&gt;0,"1","0")</f>
        <v>1</v>
      </c>
      <c r="AU38" s="7">
        <f aca="true" t="shared" si="39" ref="AU38:AU43">0.9*(AT38*AS38*$F7*$C$46)</f>
        <v>1080.0000000000011</v>
      </c>
    </row>
    <row r="39" spans="2:47" ht="12.75">
      <c r="B39" s="10" t="s">
        <v>1</v>
      </c>
      <c r="C39" s="28">
        <f t="shared" si="3"/>
        <v>0.9</v>
      </c>
      <c r="D39" s="1">
        <f t="shared" si="4"/>
        <v>0.06999999999999995</v>
      </c>
      <c r="E39" s="6">
        <f t="shared" si="5"/>
        <v>13999.99999999999</v>
      </c>
      <c r="F39" s="7">
        <f t="shared" si="6"/>
        <v>2799.999999999998</v>
      </c>
      <c r="G39" s="7">
        <f t="shared" si="7"/>
        <v>2519.9999999999986</v>
      </c>
      <c r="I39" s="10" t="s">
        <v>1</v>
      </c>
      <c r="J39" s="28">
        <f t="shared" si="8"/>
        <v>0.9</v>
      </c>
      <c r="K39" s="1">
        <f t="shared" si="9"/>
        <v>0.06999999999999995</v>
      </c>
      <c r="L39" s="6">
        <f t="shared" si="10"/>
        <v>13999.99999999999</v>
      </c>
      <c r="M39" s="7">
        <f t="shared" si="11"/>
        <v>2799.999999999998</v>
      </c>
      <c r="N39" s="7">
        <f t="shared" si="12"/>
        <v>2519.9999999999986</v>
      </c>
      <c r="O39" s="1">
        <f t="shared" si="13"/>
        <v>0</v>
      </c>
      <c r="P39" t="str">
        <f t="shared" si="14"/>
        <v>0</v>
      </c>
      <c r="Q39" s="7">
        <f t="shared" si="15"/>
        <v>0</v>
      </c>
      <c r="S39" s="43" t="s">
        <v>1</v>
      </c>
      <c r="T39" s="28">
        <f t="shared" si="16"/>
        <v>0.9</v>
      </c>
      <c r="U39" s="28">
        <f t="shared" si="17"/>
        <v>0.06999999999999995</v>
      </c>
      <c r="V39" s="41">
        <f t="shared" si="18"/>
        <v>13999.99999999999</v>
      </c>
      <c r="W39" s="42">
        <f t="shared" si="19"/>
        <v>2799.999999999998</v>
      </c>
      <c r="X39" s="42">
        <f t="shared" si="20"/>
        <v>2519.9999999999986</v>
      </c>
      <c r="Y39" s="28">
        <f t="shared" si="21"/>
        <v>0</v>
      </c>
      <c r="Z39" s="29" t="str">
        <f t="shared" si="22"/>
        <v>0</v>
      </c>
      <c r="AA39" s="42">
        <f t="shared" si="23"/>
        <v>0</v>
      </c>
      <c r="AB39" s="29"/>
      <c r="AC39" s="43" t="s">
        <v>1</v>
      </c>
      <c r="AD39" s="28">
        <f t="shared" si="24"/>
        <v>0.9</v>
      </c>
      <c r="AE39" s="1">
        <f t="shared" si="25"/>
        <v>0.06999999999999995</v>
      </c>
      <c r="AF39" s="6">
        <f t="shared" si="26"/>
        <v>13999.99999999999</v>
      </c>
      <c r="AG39" s="7">
        <f t="shared" si="27"/>
        <v>2799.999999999998</v>
      </c>
      <c r="AH39" s="7">
        <f t="shared" si="28"/>
        <v>2519.9999999999986</v>
      </c>
      <c r="AI39" s="1">
        <f t="shared" si="29"/>
        <v>0</v>
      </c>
      <c r="AJ39" t="str">
        <f t="shared" si="30"/>
        <v>0</v>
      </c>
      <c r="AK39" s="7">
        <f t="shared" si="31"/>
        <v>0</v>
      </c>
      <c r="AM39" s="10" t="s">
        <v>1</v>
      </c>
      <c r="AN39" s="28">
        <f t="shared" si="32"/>
        <v>0.9</v>
      </c>
      <c r="AO39" s="1">
        <f t="shared" si="33"/>
        <v>0.06999999999999995</v>
      </c>
      <c r="AP39" s="6">
        <f t="shared" si="34"/>
        <v>13999.99999999999</v>
      </c>
      <c r="AQ39" s="7">
        <f t="shared" si="35"/>
        <v>2799.999999999998</v>
      </c>
      <c r="AR39" s="7">
        <f t="shared" si="36"/>
        <v>2519.9999999999986</v>
      </c>
      <c r="AS39" s="1">
        <f t="shared" si="37"/>
        <v>0</v>
      </c>
      <c r="AT39" t="str">
        <f t="shared" si="38"/>
        <v>0</v>
      </c>
      <c r="AU39" s="7">
        <f t="shared" si="39"/>
        <v>0</v>
      </c>
    </row>
    <row r="40" spans="2:47" ht="12.75">
      <c r="B40" s="10" t="s">
        <v>2</v>
      </c>
      <c r="C40" s="28">
        <f t="shared" si="3"/>
        <v>0.9</v>
      </c>
      <c r="D40" s="1">
        <f t="shared" si="4"/>
        <v>0.06999999999999995</v>
      </c>
      <c r="E40" s="6">
        <f t="shared" si="5"/>
        <v>6999.999999999995</v>
      </c>
      <c r="F40" s="7">
        <f t="shared" si="6"/>
        <v>1399.999999999999</v>
      </c>
      <c r="G40" s="7">
        <f t="shared" si="7"/>
        <v>1259.9999999999993</v>
      </c>
      <c r="I40" s="10" t="s">
        <v>2</v>
      </c>
      <c r="J40" s="28">
        <f t="shared" si="8"/>
        <v>0.9</v>
      </c>
      <c r="K40" s="1">
        <f t="shared" si="9"/>
        <v>0.06999999999999995</v>
      </c>
      <c r="L40" s="6">
        <f t="shared" si="10"/>
        <v>6999.999999999995</v>
      </c>
      <c r="M40" s="7">
        <f t="shared" si="11"/>
        <v>1399.999999999999</v>
      </c>
      <c r="N40" s="7">
        <f t="shared" si="12"/>
        <v>1259.9999999999993</v>
      </c>
      <c r="O40" s="1">
        <f t="shared" si="13"/>
        <v>0</v>
      </c>
      <c r="P40" t="str">
        <f t="shared" si="14"/>
        <v>0</v>
      </c>
      <c r="Q40" s="7">
        <f t="shared" si="15"/>
        <v>0</v>
      </c>
      <c r="S40" s="43" t="s">
        <v>2</v>
      </c>
      <c r="T40" s="28">
        <f t="shared" si="16"/>
        <v>0.9</v>
      </c>
      <c r="U40" s="28">
        <f t="shared" si="17"/>
        <v>0.06999999999999995</v>
      </c>
      <c r="V40" s="41">
        <f t="shared" si="18"/>
        <v>6999.999999999995</v>
      </c>
      <c r="W40" s="42">
        <f t="shared" si="19"/>
        <v>1399.999999999999</v>
      </c>
      <c r="X40" s="42">
        <f t="shared" si="20"/>
        <v>1259.9999999999993</v>
      </c>
      <c r="Y40" s="28">
        <f t="shared" si="21"/>
        <v>0</v>
      </c>
      <c r="Z40" s="29" t="str">
        <f t="shared" si="22"/>
        <v>0</v>
      </c>
      <c r="AA40" s="42">
        <f t="shared" si="23"/>
        <v>0</v>
      </c>
      <c r="AB40" s="29"/>
      <c r="AC40" s="43" t="s">
        <v>2</v>
      </c>
      <c r="AD40" s="28">
        <f t="shared" si="24"/>
        <v>0.9</v>
      </c>
      <c r="AE40" s="1">
        <f t="shared" si="25"/>
        <v>0.06999999999999995</v>
      </c>
      <c r="AF40" s="6">
        <f t="shared" si="26"/>
        <v>6999.999999999995</v>
      </c>
      <c r="AG40" s="7">
        <f t="shared" si="27"/>
        <v>1399.999999999999</v>
      </c>
      <c r="AH40" s="7">
        <f t="shared" si="28"/>
        <v>1259.9999999999993</v>
      </c>
      <c r="AI40" s="1">
        <f t="shared" si="29"/>
        <v>0</v>
      </c>
      <c r="AJ40" t="str">
        <f t="shared" si="30"/>
        <v>0</v>
      </c>
      <c r="AK40" s="7">
        <f t="shared" si="31"/>
        <v>0</v>
      </c>
      <c r="AM40" s="10" t="s">
        <v>2</v>
      </c>
      <c r="AN40" s="28">
        <f t="shared" si="32"/>
        <v>0.9</v>
      </c>
      <c r="AO40" s="1">
        <f t="shared" si="33"/>
        <v>0.06999999999999995</v>
      </c>
      <c r="AP40" s="6">
        <f t="shared" si="34"/>
        <v>6999.999999999995</v>
      </c>
      <c r="AQ40" s="7">
        <f t="shared" si="35"/>
        <v>1399.999999999999</v>
      </c>
      <c r="AR40" s="7">
        <f t="shared" si="36"/>
        <v>1259.9999999999993</v>
      </c>
      <c r="AS40" s="1">
        <f t="shared" si="37"/>
        <v>0</v>
      </c>
      <c r="AT40" t="str">
        <f t="shared" si="38"/>
        <v>0</v>
      </c>
      <c r="AU40" s="7">
        <f t="shared" si="39"/>
        <v>0</v>
      </c>
    </row>
    <row r="41" spans="2:47" ht="12.75">
      <c r="B41" s="10" t="s">
        <v>3</v>
      </c>
      <c r="C41" s="28">
        <f t="shared" si="3"/>
        <v>0.9</v>
      </c>
      <c r="D41" s="1">
        <f t="shared" si="4"/>
        <v>0.06999999999999995</v>
      </c>
      <c r="E41" s="6">
        <f t="shared" si="5"/>
        <v>5529.999999999996</v>
      </c>
      <c r="F41" s="7">
        <f t="shared" si="6"/>
        <v>1105.9999999999993</v>
      </c>
      <c r="G41" s="7">
        <f t="shared" si="7"/>
        <v>995.3999999999994</v>
      </c>
      <c r="I41" s="10" t="s">
        <v>3</v>
      </c>
      <c r="J41" s="28">
        <f t="shared" si="8"/>
        <v>0.9</v>
      </c>
      <c r="K41" s="1">
        <f t="shared" si="9"/>
        <v>0.06999999999999995</v>
      </c>
      <c r="L41" s="6">
        <f t="shared" si="10"/>
        <v>5529.999999999996</v>
      </c>
      <c r="M41" s="7">
        <f t="shared" si="11"/>
        <v>1105.9999999999993</v>
      </c>
      <c r="N41" s="7">
        <f t="shared" si="12"/>
        <v>995.3999999999994</v>
      </c>
      <c r="O41" s="1">
        <f t="shared" si="13"/>
        <v>0</v>
      </c>
      <c r="P41" t="str">
        <f t="shared" si="14"/>
        <v>0</v>
      </c>
      <c r="Q41" s="7">
        <f t="shared" si="15"/>
        <v>0</v>
      </c>
      <c r="S41" s="43" t="s">
        <v>3</v>
      </c>
      <c r="T41" s="28">
        <f t="shared" si="16"/>
        <v>0.9</v>
      </c>
      <c r="U41" s="28">
        <f t="shared" si="17"/>
        <v>0.06999999999999995</v>
      </c>
      <c r="V41" s="41">
        <f t="shared" si="18"/>
        <v>5529.999999999996</v>
      </c>
      <c r="W41" s="42">
        <f t="shared" si="19"/>
        <v>1105.9999999999993</v>
      </c>
      <c r="X41" s="42">
        <f t="shared" si="20"/>
        <v>995.3999999999994</v>
      </c>
      <c r="Y41" s="28">
        <f t="shared" si="21"/>
        <v>0</v>
      </c>
      <c r="Z41" s="29" t="str">
        <f t="shared" si="22"/>
        <v>0</v>
      </c>
      <c r="AA41" s="42">
        <f t="shared" si="23"/>
        <v>0</v>
      </c>
      <c r="AB41" s="29"/>
      <c r="AC41" s="43" t="s">
        <v>3</v>
      </c>
      <c r="AD41" s="28">
        <f t="shared" si="24"/>
        <v>0.9</v>
      </c>
      <c r="AE41" s="1">
        <f t="shared" si="25"/>
        <v>0.06999999999999995</v>
      </c>
      <c r="AF41" s="6">
        <f t="shared" si="26"/>
        <v>5529.999999999996</v>
      </c>
      <c r="AG41" s="7">
        <f t="shared" si="27"/>
        <v>1105.9999999999993</v>
      </c>
      <c r="AH41" s="7">
        <f t="shared" si="28"/>
        <v>995.3999999999994</v>
      </c>
      <c r="AI41" s="1">
        <f t="shared" si="29"/>
        <v>0</v>
      </c>
      <c r="AJ41" t="str">
        <f t="shared" si="30"/>
        <v>0</v>
      </c>
      <c r="AK41" s="7">
        <f t="shared" si="31"/>
        <v>0</v>
      </c>
      <c r="AM41" s="10" t="s">
        <v>3</v>
      </c>
      <c r="AN41" s="28">
        <f t="shared" si="32"/>
        <v>0.9</v>
      </c>
      <c r="AO41" s="1">
        <f t="shared" si="33"/>
        <v>0.06999999999999995</v>
      </c>
      <c r="AP41" s="6">
        <f t="shared" si="34"/>
        <v>5529.999999999996</v>
      </c>
      <c r="AQ41" s="7">
        <f t="shared" si="35"/>
        <v>1105.9999999999993</v>
      </c>
      <c r="AR41" s="7">
        <f t="shared" si="36"/>
        <v>995.3999999999994</v>
      </c>
      <c r="AS41" s="1">
        <f t="shared" si="37"/>
        <v>0</v>
      </c>
      <c r="AT41" t="str">
        <f t="shared" si="38"/>
        <v>0</v>
      </c>
      <c r="AU41" s="7">
        <f t="shared" si="39"/>
        <v>0</v>
      </c>
    </row>
    <row r="42" spans="2:47" ht="12.75">
      <c r="B42" s="10" t="s">
        <v>4</v>
      </c>
      <c r="C42" s="28">
        <f t="shared" si="3"/>
        <v>0.9</v>
      </c>
      <c r="D42" s="1">
        <f t="shared" si="4"/>
        <v>0.06999999999999995</v>
      </c>
      <c r="E42" s="6">
        <f t="shared" si="5"/>
        <v>1399.999999999999</v>
      </c>
      <c r="F42" s="7">
        <f t="shared" si="6"/>
        <v>279.99999999999983</v>
      </c>
      <c r="G42" s="7">
        <f t="shared" si="7"/>
        <v>251.99999999999986</v>
      </c>
      <c r="I42" s="10" t="s">
        <v>4</v>
      </c>
      <c r="J42" s="28">
        <f t="shared" si="8"/>
        <v>0.9</v>
      </c>
      <c r="K42" s="1">
        <f t="shared" si="9"/>
        <v>0.06999999999999995</v>
      </c>
      <c r="L42" s="6">
        <f t="shared" si="10"/>
        <v>1399.999999999999</v>
      </c>
      <c r="M42" s="7">
        <f t="shared" si="11"/>
        <v>279.99999999999983</v>
      </c>
      <c r="N42" s="7">
        <f t="shared" si="12"/>
        <v>251.99999999999986</v>
      </c>
      <c r="O42" s="1">
        <f t="shared" si="13"/>
        <v>0</v>
      </c>
      <c r="P42" t="str">
        <f t="shared" si="14"/>
        <v>0</v>
      </c>
      <c r="Q42" s="7">
        <f t="shared" si="15"/>
        <v>0</v>
      </c>
      <c r="S42" s="43" t="s">
        <v>4</v>
      </c>
      <c r="T42" s="28">
        <f t="shared" si="16"/>
        <v>0.9</v>
      </c>
      <c r="U42" s="28">
        <f t="shared" si="17"/>
        <v>0.06999999999999995</v>
      </c>
      <c r="V42" s="41">
        <f t="shared" si="18"/>
        <v>1399.999999999999</v>
      </c>
      <c r="W42" s="42">
        <f t="shared" si="19"/>
        <v>279.99999999999983</v>
      </c>
      <c r="X42" s="42">
        <f t="shared" si="20"/>
        <v>251.99999999999986</v>
      </c>
      <c r="Y42" s="28">
        <f t="shared" si="21"/>
        <v>0</v>
      </c>
      <c r="Z42" s="29" t="str">
        <f t="shared" si="22"/>
        <v>0</v>
      </c>
      <c r="AA42" s="42">
        <f t="shared" si="23"/>
        <v>0</v>
      </c>
      <c r="AB42" s="29"/>
      <c r="AC42" s="43" t="s">
        <v>4</v>
      </c>
      <c r="AD42" s="28">
        <f t="shared" si="24"/>
        <v>0.9</v>
      </c>
      <c r="AE42" s="1">
        <f t="shared" si="25"/>
        <v>0.06999999999999995</v>
      </c>
      <c r="AF42" s="6">
        <f t="shared" si="26"/>
        <v>1399.999999999999</v>
      </c>
      <c r="AG42" s="7">
        <f t="shared" si="27"/>
        <v>279.99999999999983</v>
      </c>
      <c r="AH42" s="7">
        <f t="shared" si="28"/>
        <v>251.99999999999986</v>
      </c>
      <c r="AI42" s="1">
        <f t="shared" si="29"/>
        <v>0</v>
      </c>
      <c r="AJ42" t="str">
        <f t="shared" si="30"/>
        <v>0</v>
      </c>
      <c r="AK42" s="7">
        <f t="shared" si="31"/>
        <v>0</v>
      </c>
      <c r="AM42" s="10" t="s">
        <v>4</v>
      </c>
      <c r="AN42" s="28">
        <f t="shared" si="32"/>
        <v>0.9</v>
      </c>
      <c r="AO42" s="1">
        <f t="shared" si="33"/>
        <v>0.06999999999999995</v>
      </c>
      <c r="AP42" s="6">
        <f t="shared" si="34"/>
        <v>1399.999999999999</v>
      </c>
      <c r="AQ42" s="7">
        <f t="shared" si="35"/>
        <v>279.99999999999983</v>
      </c>
      <c r="AR42" s="7">
        <f t="shared" si="36"/>
        <v>251.99999999999986</v>
      </c>
      <c r="AS42" s="1">
        <f t="shared" si="37"/>
        <v>0</v>
      </c>
      <c r="AT42" t="str">
        <f t="shared" si="38"/>
        <v>0</v>
      </c>
      <c r="AU42" s="7">
        <f t="shared" si="39"/>
        <v>0</v>
      </c>
    </row>
    <row r="43" spans="2:47" ht="12.75">
      <c r="B43" s="10" t="s">
        <v>7</v>
      </c>
      <c r="C43" s="28">
        <f t="shared" si="3"/>
        <v>0.9</v>
      </c>
      <c r="D43" s="1">
        <f t="shared" si="4"/>
        <v>0.06999999999999995</v>
      </c>
      <c r="E43" s="6">
        <f t="shared" si="5"/>
        <v>69.99999999999996</v>
      </c>
      <c r="F43" s="7">
        <f t="shared" si="6"/>
        <v>13.999999999999993</v>
      </c>
      <c r="G43" s="7">
        <f t="shared" si="7"/>
        <v>12.599999999999994</v>
      </c>
      <c r="I43" s="10" t="s">
        <v>7</v>
      </c>
      <c r="J43" s="28">
        <f t="shared" si="8"/>
        <v>0.9</v>
      </c>
      <c r="K43" s="1">
        <f t="shared" si="9"/>
        <v>0.06999999999999995</v>
      </c>
      <c r="L43" s="6">
        <f t="shared" si="10"/>
        <v>69.99999999999996</v>
      </c>
      <c r="M43" s="7">
        <f t="shared" si="11"/>
        <v>13.999999999999993</v>
      </c>
      <c r="N43" s="7">
        <f t="shared" si="12"/>
        <v>12.599999999999994</v>
      </c>
      <c r="O43" s="1">
        <f t="shared" si="13"/>
        <v>0</v>
      </c>
      <c r="P43" t="str">
        <f t="shared" si="14"/>
        <v>0</v>
      </c>
      <c r="Q43" s="7">
        <f t="shared" si="15"/>
        <v>0</v>
      </c>
      <c r="S43" s="43" t="s">
        <v>7</v>
      </c>
      <c r="T43" s="28">
        <f t="shared" si="16"/>
        <v>0.9</v>
      </c>
      <c r="U43" s="28">
        <f t="shared" si="17"/>
        <v>0.06999999999999995</v>
      </c>
      <c r="V43" s="41">
        <f t="shared" si="18"/>
        <v>69.99999999999996</v>
      </c>
      <c r="W43" s="42">
        <f t="shared" si="19"/>
        <v>13.999999999999993</v>
      </c>
      <c r="X43" s="42">
        <f t="shared" si="20"/>
        <v>12.599999999999994</v>
      </c>
      <c r="Y43" s="28">
        <f t="shared" si="21"/>
        <v>0</v>
      </c>
      <c r="Z43" s="29" t="str">
        <f t="shared" si="22"/>
        <v>0</v>
      </c>
      <c r="AA43" s="42">
        <f t="shared" si="23"/>
        <v>0</v>
      </c>
      <c r="AB43" s="29"/>
      <c r="AC43" s="43" t="s">
        <v>7</v>
      </c>
      <c r="AD43" s="28">
        <f t="shared" si="24"/>
        <v>0.9</v>
      </c>
      <c r="AE43" s="1">
        <f t="shared" si="25"/>
        <v>0.06999999999999995</v>
      </c>
      <c r="AF43" s="6">
        <f t="shared" si="26"/>
        <v>69.99999999999996</v>
      </c>
      <c r="AG43" s="7">
        <f t="shared" si="27"/>
        <v>13.999999999999993</v>
      </c>
      <c r="AH43" s="7">
        <f t="shared" si="28"/>
        <v>12.599999999999994</v>
      </c>
      <c r="AI43" s="1">
        <f t="shared" si="29"/>
        <v>0</v>
      </c>
      <c r="AJ43" t="str">
        <f t="shared" si="30"/>
        <v>0</v>
      </c>
      <c r="AK43" s="7">
        <f t="shared" si="31"/>
        <v>0</v>
      </c>
      <c r="AM43" s="10" t="s">
        <v>7</v>
      </c>
      <c r="AN43" s="28">
        <f t="shared" si="32"/>
        <v>0.9</v>
      </c>
      <c r="AO43" s="1">
        <f t="shared" si="33"/>
        <v>0.06999999999999995</v>
      </c>
      <c r="AP43" s="6">
        <f t="shared" si="34"/>
        <v>69.99999999999996</v>
      </c>
      <c r="AQ43" s="7">
        <f t="shared" si="35"/>
        <v>13.999999999999993</v>
      </c>
      <c r="AR43" s="7">
        <f t="shared" si="36"/>
        <v>12.599999999999994</v>
      </c>
      <c r="AS43" s="1">
        <f t="shared" si="37"/>
        <v>0</v>
      </c>
      <c r="AT43" t="str">
        <f t="shared" si="38"/>
        <v>0</v>
      </c>
      <c r="AU43" s="7">
        <f t="shared" si="39"/>
        <v>0</v>
      </c>
    </row>
    <row r="45" spans="2:3" ht="12.75">
      <c r="B45" t="s">
        <v>12</v>
      </c>
      <c r="C45" t="s">
        <v>75</v>
      </c>
    </row>
    <row r="46" spans="1:3" ht="12.75">
      <c r="A46" t="s">
        <v>11</v>
      </c>
      <c r="B46" s="1">
        <v>0.97</v>
      </c>
      <c r="C46" s="19">
        <v>0.2</v>
      </c>
    </row>
    <row r="47" spans="1:3" ht="12.75">
      <c r="A47" t="s">
        <v>27</v>
      </c>
      <c r="B47" s="1">
        <v>0.99</v>
      </c>
      <c r="C47" s="19">
        <v>4.5</v>
      </c>
    </row>
    <row r="48" spans="2:3" ht="12.75">
      <c r="B48" s="1"/>
      <c r="C48" s="19"/>
    </row>
    <row r="49" ht="12.75">
      <c r="A49" t="s">
        <v>68</v>
      </c>
    </row>
    <row r="50" spans="1:39" ht="12.75">
      <c r="A50" s="3" t="s">
        <v>21</v>
      </c>
      <c r="I50" s="3" t="s">
        <v>22</v>
      </c>
      <c r="S50" s="3" t="s">
        <v>33</v>
      </c>
      <c r="AC50" s="3" t="s">
        <v>36</v>
      </c>
      <c r="AM50" s="3" t="s">
        <v>37</v>
      </c>
    </row>
    <row r="51" ht="12.75">
      <c r="A51" t="s">
        <v>32</v>
      </c>
    </row>
    <row r="52" spans="3:47" ht="51">
      <c r="C52" s="9" t="s">
        <v>27</v>
      </c>
      <c r="D52" s="9" t="s">
        <v>18</v>
      </c>
      <c r="E52" s="9" t="s">
        <v>19</v>
      </c>
      <c r="F52" s="9" t="s">
        <v>20</v>
      </c>
      <c r="G52" s="9" t="s">
        <v>28</v>
      </c>
      <c r="J52" s="9" t="s">
        <v>27</v>
      </c>
      <c r="K52" s="9" t="s">
        <v>18</v>
      </c>
      <c r="L52" s="9" t="s">
        <v>19</v>
      </c>
      <c r="M52" s="9" t="s">
        <v>20</v>
      </c>
      <c r="N52" s="9" t="s">
        <v>31</v>
      </c>
      <c r="O52" s="9" t="s">
        <v>23</v>
      </c>
      <c r="P52" s="9" t="s">
        <v>24</v>
      </c>
      <c r="Q52" s="9" t="s">
        <v>30</v>
      </c>
      <c r="T52" s="9" t="s">
        <v>27</v>
      </c>
      <c r="U52" s="9" t="s">
        <v>18</v>
      </c>
      <c r="V52" s="9" t="s">
        <v>19</v>
      </c>
      <c r="W52" s="9" t="s">
        <v>20</v>
      </c>
      <c r="X52" s="9" t="s">
        <v>31</v>
      </c>
      <c r="Y52" s="9" t="s">
        <v>23</v>
      </c>
      <c r="Z52" s="9" t="s">
        <v>24</v>
      </c>
      <c r="AA52" s="9" t="s">
        <v>30</v>
      </c>
      <c r="AD52" s="9" t="s">
        <v>27</v>
      </c>
      <c r="AE52" s="9" t="s">
        <v>18</v>
      </c>
      <c r="AF52" s="9" t="s">
        <v>19</v>
      </c>
      <c r="AG52" s="9" t="s">
        <v>20</v>
      </c>
      <c r="AH52" s="9" t="s">
        <v>31</v>
      </c>
      <c r="AI52" s="9" t="s">
        <v>23</v>
      </c>
      <c r="AJ52" s="9" t="s">
        <v>24</v>
      </c>
      <c r="AK52" s="9" t="s">
        <v>30</v>
      </c>
      <c r="AN52" s="44" t="s">
        <v>27</v>
      </c>
      <c r="AO52" s="9" t="s">
        <v>18</v>
      </c>
      <c r="AP52" s="9" t="s">
        <v>19</v>
      </c>
      <c r="AQ52" s="9" t="s">
        <v>20</v>
      </c>
      <c r="AR52" s="9" t="s">
        <v>31</v>
      </c>
      <c r="AS52" s="9" t="s">
        <v>23</v>
      </c>
      <c r="AT52" s="9" t="s">
        <v>24</v>
      </c>
      <c r="AU52" s="9" t="s">
        <v>30</v>
      </c>
    </row>
    <row r="53" spans="2:47" ht="12.75">
      <c r="B53" s="10" t="s">
        <v>0</v>
      </c>
      <c r="C53" s="28">
        <f aca="true" t="shared" si="40" ref="C53:C58">C27</f>
        <v>0.94</v>
      </c>
      <c r="D53" s="1">
        <f aca="true" t="shared" si="41" ref="D53:D58">$B$47-C53</f>
        <v>0.050000000000000044</v>
      </c>
      <c r="E53" s="6">
        <f aca="true" t="shared" si="42" ref="E53:E58">IF(D53&gt;0,D53*$D7,0)</f>
        <v>30000.000000000025</v>
      </c>
      <c r="F53" s="7">
        <f aca="true" t="shared" si="43" ref="F53:F58">E53*$C$47</f>
        <v>135000.00000000012</v>
      </c>
      <c r="G53" s="7">
        <f aca="true" t="shared" si="44" ref="G53:G58">0.9*F53</f>
        <v>121500.0000000001</v>
      </c>
      <c r="I53" s="10" t="s">
        <v>0</v>
      </c>
      <c r="J53" s="28">
        <f aca="true" t="shared" si="45" ref="J53:J58">D27</f>
        <v>0.95</v>
      </c>
      <c r="K53" s="1">
        <f aca="true" t="shared" si="46" ref="K53:K58">$B$47-J53</f>
        <v>0.040000000000000036</v>
      </c>
      <c r="L53" s="6">
        <f aca="true" t="shared" si="47" ref="L53:L58">IF(K53&gt;0,K53*$D7,0)</f>
        <v>24000.000000000022</v>
      </c>
      <c r="M53" s="7">
        <f aca="true" t="shared" si="48" ref="M53:M58">L53*$C$47</f>
        <v>108000.0000000001</v>
      </c>
      <c r="N53" s="7">
        <f aca="true" t="shared" si="49" ref="N53:N58">0.9*M53</f>
        <v>97200.00000000009</v>
      </c>
      <c r="O53" s="1">
        <f aca="true" t="shared" si="50" ref="O53:O58">J53-C53</f>
        <v>0.010000000000000009</v>
      </c>
      <c r="P53" t="str">
        <f aca="true" t="shared" si="51" ref="P53:P58">IF(O53&gt;0,"1","0")</f>
        <v>1</v>
      </c>
      <c r="Q53" s="7">
        <f aca="true" t="shared" si="52" ref="Q53:Q58">0.9*(P53*O53*D7*$C$47)</f>
        <v>24300.000000000022</v>
      </c>
      <c r="S53" s="10" t="s">
        <v>0</v>
      </c>
      <c r="T53" s="28">
        <f aca="true" t="shared" si="53" ref="T53:T58">E27</f>
        <v>0.95</v>
      </c>
      <c r="U53" s="28">
        <f aca="true" t="shared" si="54" ref="U53:U58">$B$47-T53</f>
        <v>0.040000000000000036</v>
      </c>
      <c r="V53" s="41">
        <f aca="true" t="shared" si="55" ref="V53:V58">IF(U53&gt;0,U53*$D7,0)</f>
        <v>24000.000000000022</v>
      </c>
      <c r="W53" s="42">
        <f aca="true" t="shared" si="56" ref="W53:W58">V53*$C$47</f>
        <v>108000.0000000001</v>
      </c>
      <c r="X53" s="42">
        <f aca="true" t="shared" si="57" ref="X53:X58">0.9*W53</f>
        <v>97200.00000000009</v>
      </c>
      <c r="Y53" s="28">
        <f aca="true" t="shared" si="58" ref="Y53:Y58">T53-J53</f>
        <v>0</v>
      </c>
      <c r="Z53" s="29" t="str">
        <f aca="true" t="shared" si="59" ref="Z53:Z58">IF(Y53&gt;0,"1","0")</f>
        <v>0</v>
      </c>
      <c r="AA53" s="42">
        <f aca="true" t="shared" si="60" ref="AA53:AA58">0.9*(Z53*Y53*D7*$C$47)</f>
        <v>0</v>
      </c>
      <c r="AB53" s="29"/>
      <c r="AC53" s="43" t="s">
        <v>0</v>
      </c>
      <c r="AD53" s="28">
        <f aca="true" t="shared" si="61" ref="AD53:AD58">F27</f>
        <v>0.955</v>
      </c>
      <c r="AE53" s="1">
        <f aca="true" t="shared" si="62" ref="AE53:AE58">$B$47-AD53</f>
        <v>0.03500000000000003</v>
      </c>
      <c r="AF53" s="6">
        <f aca="true" t="shared" si="63" ref="AF53:AF58">IF(AE53&gt;0,AE53*$D7,0)</f>
        <v>21000.00000000002</v>
      </c>
      <c r="AG53" s="7">
        <f aca="true" t="shared" si="64" ref="AG53:AG58">AF53*$C$47</f>
        <v>94500.00000000009</v>
      </c>
      <c r="AH53" s="7">
        <f aca="true" t="shared" si="65" ref="AH53:AH58">0.9*AG53</f>
        <v>85050.00000000009</v>
      </c>
      <c r="AI53" s="1">
        <f aca="true" t="shared" si="66" ref="AI53:AI58">AD53-T53</f>
        <v>0.0050000000000000044</v>
      </c>
      <c r="AJ53" t="str">
        <f aca="true" t="shared" si="67" ref="AJ53:AJ58">IF(AI53&gt;0,"1","0")</f>
        <v>1</v>
      </c>
      <c r="AK53" s="7">
        <f aca="true" t="shared" si="68" ref="AK53:AK58">0.9*(AJ53*AI53*D7*$C$47)</f>
        <v>12150.000000000011</v>
      </c>
      <c r="AM53" s="10" t="s">
        <v>0</v>
      </c>
      <c r="AN53" s="28">
        <f aca="true" t="shared" si="69" ref="AN53:AN58">G27</f>
        <v>0.96</v>
      </c>
      <c r="AO53" s="1">
        <f aca="true" t="shared" si="70" ref="AO53:AO58">$B$47-AN53</f>
        <v>0.030000000000000027</v>
      </c>
      <c r="AP53" s="6">
        <f aca="true" t="shared" si="71" ref="AP53:AP58">IF(AO53&gt;0,AO53*$D7,0)</f>
        <v>18000.000000000015</v>
      </c>
      <c r="AQ53" s="7">
        <f aca="true" t="shared" si="72" ref="AQ53:AQ58">AP53*$C$47</f>
        <v>81000.00000000006</v>
      </c>
      <c r="AR53" s="7">
        <f aca="true" t="shared" si="73" ref="AR53:AR58">0.9*AQ53</f>
        <v>72900.00000000006</v>
      </c>
      <c r="AS53" s="1">
        <f aca="true" t="shared" si="74" ref="AS53:AS58">AN53-AD53</f>
        <v>0.0050000000000000044</v>
      </c>
      <c r="AT53" t="str">
        <f aca="true" t="shared" si="75" ref="AT53:AT58">IF(AS53&gt;0,"1","0")</f>
        <v>1</v>
      </c>
      <c r="AU53" s="7">
        <f aca="true" t="shared" si="76" ref="AU53:AU58">0.9*(AT53*AS53*D7*$C$47)</f>
        <v>12150.000000000011</v>
      </c>
    </row>
    <row r="54" spans="2:47" ht="12.75">
      <c r="B54" s="10" t="s">
        <v>1</v>
      </c>
      <c r="C54" s="28">
        <f t="shared" si="40"/>
        <v>0.94</v>
      </c>
      <c r="D54" s="1">
        <f t="shared" si="41"/>
        <v>0.050000000000000044</v>
      </c>
      <c r="E54" s="6">
        <f t="shared" si="42"/>
        <v>10000.00000000001</v>
      </c>
      <c r="F54" s="7">
        <f t="shared" si="43"/>
        <v>45000.000000000044</v>
      </c>
      <c r="G54" s="7">
        <f t="shared" si="44"/>
        <v>40500.000000000044</v>
      </c>
      <c r="I54" s="10" t="s">
        <v>1</v>
      </c>
      <c r="J54" s="28">
        <f t="shared" si="45"/>
        <v>0.95</v>
      </c>
      <c r="K54" s="1">
        <f t="shared" si="46"/>
        <v>0.040000000000000036</v>
      </c>
      <c r="L54" s="6">
        <f t="shared" si="47"/>
        <v>8000.000000000007</v>
      </c>
      <c r="M54" s="7">
        <f t="shared" si="48"/>
        <v>36000.00000000003</v>
      </c>
      <c r="N54" s="7">
        <f t="shared" si="49"/>
        <v>32400.000000000025</v>
      </c>
      <c r="O54" s="1">
        <f t="shared" si="50"/>
        <v>0.010000000000000009</v>
      </c>
      <c r="P54" t="str">
        <f t="shared" si="51"/>
        <v>1</v>
      </c>
      <c r="Q54" s="7">
        <f t="shared" si="52"/>
        <v>8100.000000000006</v>
      </c>
      <c r="S54" s="10" t="s">
        <v>1</v>
      </c>
      <c r="T54" s="28">
        <f t="shared" si="53"/>
        <v>0.95</v>
      </c>
      <c r="U54" s="28">
        <f t="shared" si="54"/>
        <v>0.040000000000000036</v>
      </c>
      <c r="V54" s="41">
        <f t="shared" si="55"/>
        <v>8000.000000000007</v>
      </c>
      <c r="W54" s="42">
        <f t="shared" si="56"/>
        <v>36000.00000000003</v>
      </c>
      <c r="X54" s="42">
        <f t="shared" si="57"/>
        <v>32400.000000000025</v>
      </c>
      <c r="Y54" s="28">
        <f t="shared" si="58"/>
        <v>0</v>
      </c>
      <c r="Z54" s="29" t="str">
        <f t="shared" si="59"/>
        <v>0</v>
      </c>
      <c r="AA54" s="42">
        <f t="shared" si="60"/>
        <v>0</v>
      </c>
      <c r="AB54" s="29"/>
      <c r="AC54" s="43" t="s">
        <v>1</v>
      </c>
      <c r="AD54" s="28">
        <f t="shared" si="61"/>
        <v>0.955</v>
      </c>
      <c r="AE54" s="1">
        <f t="shared" si="62"/>
        <v>0.03500000000000003</v>
      </c>
      <c r="AF54" s="6">
        <f t="shared" si="63"/>
        <v>7000.000000000006</v>
      </c>
      <c r="AG54" s="7">
        <f t="shared" si="64"/>
        <v>31500.00000000003</v>
      </c>
      <c r="AH54" s="7">
        <f t="shared" si="65"/>
        <v>28350.000000000025</v>
      </c>
      <c r="AI54" s="1">
        <f t="shared" si="66"/>
        <v>0.0050000000000000044</v>
      </c>
      <c r="AJ54" t="str">
        <f t="shared" si="67"/>
        <v>1</v>
      </c>
      <c r="AK54" s="7">
        <f t="shared" si="68"/>
        <v>4050.000000000003</v>
      </c>
      <c r="AM54" s="10" t="s">
        <v>1</v>
      </c>
      <c r="AN54" s="28">
        <f t="shared" si="69"/>
        <v>0.96</v>
      </c>
      <c r="AO54" s="1">
        <f t="shared" si="70"/>
        <v>0.030000000000000027</v>
      </c>
      <c r="AP54" s="6">
        <f t="shared" si="71"/>
        <v>6000.0000000000055</v>
      </c>
      <c r="AQ54" s="7">
        <f t="shared" si="72"/>
        <v>27000.000000000025</v>
      </c>
      <c r="AR54" s="7">
        <f t="shared" si="73"/>
        <v>24300.000000000022</v>
      </c>
      <c r="AS54" s="1">
        <f t="shared" si="74"/>
        <v>0.0050000000000000044</v>
      </c>
      <c r="AT54" t="str">
        <f t="shared" si="75"/>
        <v>1</v>
      </c>
      <c r="AU54" s="7">
        <f t="shared" si="76"/>
        <v>4050.000000000003</v>
      </c>
    </row>
    <row r="55" spans="2:47" ht="12.75">
      <c r="B55" s="10" t="s">
        <v>2</v>
      </c>
      <c r="C55" s="28">
        <f t="shared" si="40"/>
        <v>0.94</v>
      </c>
      <c r="D55" s="1">
        <f t="shared" si="41"/>
        <v>0.050000000000000044</v>
      </c>
      <c r="E55" s="6">
        <f t="shared" si="42"/>
        <v>5000.000000000005</v>
      </c>
      <c r="F55" s="7">
        <f t="shared" si="43"/>
        <v>22500.000000000022</v>
      </c>
      <c r="G55" s="7">
        <f t="shared" si="44"/>
        <v>20250.000000000022</v>
      </c>
      <c r="I55" s="10" t="s">
        <v>2</v>
      </c>
      <c r="J55" s="28">
        <f t="shared" si="45"/>
        <v>0.95</v>
      </c>
      <c r="K55" s="1">
        <f t="shared" si="46"/>
        <v>0.040000000000000036</v>
      </c>
      <c r="L55" s="6">
        <f t="shared" si="47"/>
        <v>4000.0000000000036</v>
      </c>
      <c r="M55" s="7">
        <f t="shared" si="48"/>
        <v>18000.000000000015</v>
      </c>
      <c r="N55" s="7">
        <f t="shared" si="49"/>
        <v>16200.000000000013</v>
      </c>
      <c r="O55" s="1">
        <f t="shared" si="50"/>
        <v>0.010000000000000009</v>
      </c>
      <c r="P55" t="str">
        <f t="shared" si="51"/>
        <v>1</v>
      </c>
      <c r="Q55" s="7">
        <f t="shared" si="52"/>
        <v>4050.000000000003</v>
      </c>
      <c r="S55" s="10" t="s">
        <v>2</v>
      </c>
      <c r="T55" s="28">
        <f t="shared" si="53"/>
        <v>0.95</v>
      </c>
      <c r="U55" s="28">
        <f t="shared" si="54"/>
        <v>0.040000000000000036</v>
      </c>
      <c r="V55" s="41">
        <f t="shared" si="55"/>
        <v>4000.0000000000036</v>
      </c>
      <c r="W55" s="42">
        <f t="shared" si="56"/>
        <v>18000.000000000015</v>
      </c>
      <c r="X55" s="42">
        <f t="shared" si="57"/>
        <v>16200.000000000013</v>
      </c>
      <c r="Y55" s="28">
        <f t="shared" si="58"/>
        <v>0</v>
      </c>
      <c r="Z55" s="29" t="str">
        <f t="shared" si="59"/>
        <v>0</v>
      </c>
      <c r="AA55" s="42">
        <f t="shared" si="60"/>
        <v>0</v>
      </c>
      <c r="AB55" s="29"/>
      <c r="AC55" s="43" t="s">
        <v>2</v>
      </c>
      <c r="AD55" s="28">
        <f t="shared" si="61"/>
        <v>0.955</v>
      </c>
      <c r="AE55" s="1">
        <f t="shared" si="62"/>
        <v>0.03500000000000003</v>
      </c>
      <c r="AF55" s="6">
        <f t="shared" si="63"/>
        <v>3500.000000000003</v>
      </c>
      <c r="AG55" s="7">
        <f t="shared" si="64"/>
        <v>15750.000000000015</v>
      </c>
      <c r="AH55" s="7">
        <f t="shared" si="65"/>
        <v>14175.000000000013</v>
      </c>
      <c r="AI55" s="1">
        <f t="shared" si="66"/>
        <v>0.0050000000000000044</v>
      </c>
      <c r="AJ55" t="str">
        <f t="shared" si="67"/>
        <v>1</v>
      </c>
      <c r="AK55" s="7">
        <f t="shared" si="68"/>
        <v>2025.0000000000016</v>
      </c>
      <c r="AM55" s="10" t="s">
        <v>2</v>
      </c>
      <c r="AN55" s="28">
        <f t="shared" si="69"/>
        <v>0.96</v>
      </c>
      <c r="AO55" s="1">
        <f t="shared" si="70"/>
        <v>0.030000000000000027</v>
      </c>
      <c r="AP55" s="6">
        <f t="shared" si="71"/>
        <v>3000.0000000000027</v>
      </c>
      <c r="AQ55" s="7">
        <f t="shared" si="72"/>
        <v>13500.000000000013</v>
      </c>
      <c r="AR55" s="7">
        <f t="shared" si="73"/>
        <v>12150.000000000011</v>
      </c>
      <c r="AS55" s="1">
        <f t="shared" si="74"/>
        <v>0.0050000000000000044</v>
      </c>
      <c r="AT55" t="str">
        <f t="shared" si="75"/>
        <v>1</v>
      </c>
      <c r="AU55" s="7">
        <f t="shared" si="76"/>
        <v>2025.0000000000016</v>
      </c>
    </row>
    <row r="56" spans="2:47" ht="12.75">
      <c r="B56" s="10" t="s">
        <v>3</v>
      </c>
      <c r="C56" s="28">
        <f t="shared" si="40"/>
        <v>0.94</v>
      </c>
      <c r="D56" s="1">
        <f t="shared" si="41"/>
        <v>0.050000000000000044</v>
      </c>
      <c r="E56" s="6">
        <f t="shared" si="42"/>
        <v>3950.0000000000036</v>
      </c>
      <c r="F56" s="7">
        <f t="shared" si="43"/>
        <v>17775.000000000015</v>
      </c>
      <c r="G56" s="7">
        <f t="shared" si="44"/>
        <v>15997.500000000013</v>
      </c>
      <c r="I56" s="10" t="s">
        <v>3</v>
      </c>
      <c r="J56" s="28">
        <f t="shared" si="45"/>
        <v>0.95</v>
      </c>
      <c r="K56" s="1">
        <f t="shared" si="46"/>
        <v>0.040000000000000036</v>
      </c>
      <c r="L56" s="6">
        <f t="shared" si="47"/>
        <v>3160.0000000000027</v>
      </c>
      <c r="M56" s="7">
        <f t="shared" si="48"/>
        <v>14220.000000000013</v>
      </c>
      <c r="N56" s="7">
        <f t="shared" si="49"/>
        <v>12798.000000000011</v>
      </c>
      <c r="O56" s="1">
        <f t="shared" si="50"/>
        <v>0.010000000000000009</v>
      </c>
      <c r="P56" t="str">
        <f t="shared" si="51"/>
        <v>1</v>
      </c>
      <c r="Q56" s="7">
        <f t="shared" si="52"/>
        <v>3199.5000000000027</v>
      </c>
      <c r="S56" s="10" t="s">
        <v>3</v>
      </c>
      <c r="T56" s="28">
        <f t="shared" si="53"/>
        <v>0.95</v>
      </c>
      <c r="U56" s="28">
        <f t="shared" si="54"/>
        <v>0.040000000000000036</v>
      </c>
      <c r="V56" s="41">
        <f t="shared" si="55"/>
        <v>3160.0000000000027</v>
      </c>
      <c r="W56" s="42">
        <f t="shared" si="56"/>
        <v>14220.000000000013</v>
      </c>
      <c r="X56" s="42">
        <f t="shared" si="57"/>
        <v>12798.000000000011</v>
      </c>
      <c r="Y56" s="28">
        <f t="shared" si="58"/>
        <v>0</v>
      </c>
      <c r="Z56" s="29" t="str">
        <f t="shared" si="59"/>
        <v>0</v>
      </c>
      <c r="AA56" s="42">
        <f t="shared" si="60"/>
        <v>0</v>
      </c>
      <c r="AB56" s="29"/>
      <c r="AC56" s="43" t="s">
        <v>3</v>
      </c>
      <c r="AD56" s="28">
        <f t="shared" si="61"/>
        <v>0.955</v>
      </c>
      <c r="AE56" s="1">
        <f t="shared" si="62"/>
        <v>0.03500000000000003</v>
      </c>
      <c r="AF56" s="6">
        <f t="shared" si="63"/>
        <v>2765.0000000000023</v>
      </c>
      <c r="AG56" s="7">
        <f t="shared" si="64"/>
        <v>12442.500000000011</v>
      </c>
      <c r="AH56" s="7">
        <f t="shared" si="65"/>
        <v>11198.250000000011</v>
      </c>
      <c r="AI56" s="1">
        <f t="shared" si="66"/>
        <v>0.0050000000000000044</v>
      </c>
      <c r="AJ56" t="str">
        <f t="shared" si="67"/>
        <v>1</v>
      </c>
      <c r="AK56" s="7">
        <f t="shared" si="68"/>
        <v>1599.7500000000014</v>
      </c>
      <c r="AM56" s="10" t="s">
        <v>3</v>
      </c>
      <c r="AN56" s="28">
        <f t="shared" si="69"/>
        <v>0.96</v>
      </c>
      <c r="AO56" s="1">
        <f t="shared" si="70"/>
        <v>0.030000000000000027</v>
      </c>
      <c r="AP56" s="6">
        <f t="shared" si="71"/>
        <v>2370.0000000000023</v>
      </c>
      <c r="AQ56" s="7">
        <f t="shared" si="72"/>
        <v>10665.000000000011</v>
      </c>
      <c r="AR56" s="7">
        <f t="shared" si="73"/>
        <v>9598.500000000011</v>
      </c>
      <c r="AS56" s="1">
        <f t="shared" si="74"/>
        <v>0.0050000000000000044</v>
      </c>
      <c r="AT56" t="str">
        <f t="shared" si="75"/>
        <v>1</v>
      </c>
      <c r="AU56" s="7">
        <f t="shared" si="76"/>
        <v>1599.7500000000014</v>
      </c>
    </row>
    <row r="57" spans="2:47" ht="12.75">
      <c r="B57" s="10" t="s">
        <v>4</v>
      </c>
      <c r="C57" s="28">
        <f t="shared" si="40"/>
        <v>0.94</v>
      </c>
      <c r="D57" s="1">
        <f t="shared" si="41"/>
        <v>0.050000000000000044</v>
      </c>
      <c r="E57" s="6">
        <f t="shared" si="42"/>
        <v>1000.0000000000009</v>
      </c>
      <c r="F57" s="7">
        <f t="shared" si="43"/>
        <v>4500.000000000004</v>
      </c>
      <c r="G57" s="7">
        <f t="shared" si="44"/>
        <v>4050.000000000003</v>
      </c>
      <c r="I57" s="10" t="s">
        <v>4</v>
      </c>
      <c r="J57" s="28">
        <f t="shared" si="45"/>
        <v>0.95</v>
      </c>
      <c r="K57" s="1">
        <f t="shared" si="46"/>
        <v>0.040000000000000036</v>
      </c>
      <c r="L57" s="6">
        <f t="shared" si="47"/>
        <v>800.0000000000007</v>
      </c>
      <c r="M57" s="7">
        <f t="shared" si="48"/>
        <v>3600.000000000003</v>
      </c>
      <c r="N57" s="7">
        <f t="shared" si="49"/>
        <v>3240.0000000000027</v>
      </c>
      <c r="O57" s="1">
        <f t="shared" si="50"/>
        <v>0.010000000000000009</v>
      </c>
      <c r="P57" t="str">
        <f t="shared" si="51"/>
        <v>1</v>
      </c>
      <c r="Q57" s="7">
        <f t="shared" si="52"/>
        <v>810.0000000000007</v>
      </c>
      <c r="S57" s="10" t="s">
        <v>4</v>
      </c>
      <c r="T57" s="28">
        <f t="shared" si="53"/>
        <v>0.95</v>
      </c>
      <c r="U57" s="28">
        <f t="shared" si="54"/>
        <v>0.040000000000000036</v>
      </c>
      <c r="V57" s="41">
        <f t="shared" si="55"/>
        <v>800.0000000000007</v>
      </c>
      <c r="W57" s="42">
        <f t="shared" si="56"/>
        <v>3600.000000000003</v>
      </c>
      <c r="X57" s="42">
        <f t="shared" si="57"/>
        <v>3240.0000000000027</v>
      </c>
      <c r="Y57" s="28">
        <f t="shared" si="58"/>
        <v>0</v>
      </c>
      <c r="Z57" s="29" t="str">
        <f t="shared" si="59"/>
        <v>0</v>
      </c>
      <c r="AA57" s="42">
        <f t="shared" si="60"/>
        <v>0</v>
      </c>
      <c r="AB57" s="29"/>
      <c r="AC57" s="43" t="s">
        <v>4</v>
      </c>
      <c r="AD57" s="28">
        <f t="shared" si="61"/>
        <v>0.955</v>
      </c>
      <c r="AE57" s="1">
        <f t="shared" si="62"/>
        <v>0.03500000000000003</v>
      </c>
      <c r="AF57" s="6">
        <f t="shared" si="63"/>
        <v>700.0000000000006</v>
      </c>
      <c r="AG57" s="7">
        <f t="shared" si="64"/>
        <v>3150.0000000000027</v>
      </c>
      <c r="AH57" s="7">
        <f t="shared" si="65"/>
        <v>2835.0000000000027</v>
      </c>
      <c r="AI57" s="1">
        <f t="shared" si="66"/>
        <v>0.0050000000000000044</v>
      </c>
      <c r="AJ57" t="str">
        <f t="shared" si="67"/>
        <v>1</v>
      </c>
      <c r="AK57" s="7">
        <f t="shared" si="68"/>
        <v>405.00000000000034</v>
      </c>
      <c r="AM57" s="10" t="s">
        <v>4</v>
      </c>
      <c r="AN57" s="28">
        <f t="shared" si="69"/>
        <v>0.96</v>
      </c>
      <c r="AO57" s="1">
        <f t="shared" si="70"/>
        <v>0.030000000000000027</v>
      </c>
      <c r="AP57" s="6">
        <f t="shared" si="71"/>
        <v>600.0000000000006</v>
      </c>
      <c r="AQ57" s="7">
        <f t="shared" si="72"/>
        <v>2700.0000000000027</v>
      </c>
      <c r="AR57" s="7">
        <f t="shared" si="73"/>
        <v>2430.0000000000027</v>
      </c>
      <c r="AS57" s="1">
        <f t="shared" si="74"/>
        <v>0.0050000000000000044</v>
      </c>
      <c r="AT57" t="str">
        <f t="shared" si="75"/>
        <v>1</v>
      </c>
      <c r="AU57" s="7">
        <f t="shared" si="76"/>
        <v>405.00000000000034</v>
      </c>
    </row>
    <row r="58" spans="2:47" ht="12.75">
      <c r="B58" s="10" t="s">
        <v>7</v>
      </c>
      <c r="C58" s="28">
        <f t="shared" si="40"/>
        <v>0.94</v>
      </c>
      <c r="D58" s="1">
        <f t="shared" si="41"/>
        <v>0.050000000000000044</v>
      </c>
      <c r="E58" s="6">
        <f t="shared" si="42"/>
        <v>50.00000000000004</v>
      </c>
      <c r="F58" s="7">
        <f t="shared" si="43"/>
        <v>225.0000000000002</v>
      </c>
      <c r="G58" s="7">
        <f t="shared" si="44"/>
        <v>202.50000000000017</v>
      </c>
      <c r="I58" s="10" t="s">
        <v>7</v>
      </c>
      <c r="J58" s="28">
        <f t="shared" si="45"/>
        <v>0.95</v>
      </c>
      <c r="K58" s="1">
        <f t="shared" si="46"/>
        <v>0.040000000000000036</v>
      </c>
      <c r="L58" s="6">
        <f t="shared" si="47"/>
        <v>40.000000000000036</v>
      </c>
      <c r="M58" s="7">
        <f t="shared" si="48"/>
        <v>180.00000000000017</v>
      </c>
      <c r="N58" s="7">
        <f t="shared" si="49"/>
        <v>162.00000000000017</v>
      </c>
      <c r="O58" s="1">
        <f t="shared" si="50"/>
        <v>0.010000000000000009</v>
      </c>
      <c r="P58" t="str">
        <f t="shared" si="51"/>
        <v>1</v>
      </c>
      <c r="Q58" s="7">
        <f t="shared" si="52"/>
        <v>40.50000000000004</v>
      </c>
      <c r="S58" s="10" t="s">
        <v>7</v>
      </c>
      <c r="T58" s="28">
        <f t="shared" si="53"/>
        <v>0.95</v>
      </c>
      <c r="U58" s="28">
        <f t="shared" si="54"/>
        <v>0.040000000000000036</v>
      </c>
      <c r="V58" s="41">
        <f t="shared" si="55"/>
        <v>40.000000000000036</v>
      </c>
      <c r="W58" s="42">
        <f t="shared" si="56"/>
        <v>180.00000000000017</v>
      </c>
      <c r="X58" s="42">
        <f t="shared" si="57"/>
        <v>162.00000000000017</v>
      </c>
      <c r="Y58" s="28">
        <f t="shared" si="58"/>
        <v>0</v>
      </c>
      <c r="Z58" s="29" t="str">
        <f t="shared" si="59"/>
        <v>0</v>
      </c>
      <c r="AA58" s="42">
        <f t="shared" si="60"/>
        <v>0</v>
      </c>
      <c r="AB58" s="29"/>
      <c r="AC58" s="43" t="s">
        <v>7</v>
      </c>
      <c r="AD58" s="28">
        <f t="shared" si="61"/>
        <v>0.955</v>
      </c>
      <c r="AE58" s="1">
        <f t="shared" si="62"/>
        <v>0.03500000000000003</v>
      </c>
      <c r="AF58" s="6">
        <f t="shared" si="63"/>
        <v>35.00000000000003</v>
      </c>
      <c r="AG58" s="7">
        <f t="shared" si="64"/>
        <v>157.5000000000001</v>
      </c>
      <c r="AH58" s="7">
        <f t="shared" si="65"/>
        <v>141.7500000000001</v>
      </c>
      <c r="AI58" s="1">
        <f t="shared" si="66"/>
        <v>0.0050000000000000044</v>
      </c>
      <c r="AJ58" t="str">
        <f t="shared" si="67"/>
        <v>1</v>
      </c>
      <c r="AK58" s="7">
        <f t="shared" si="68"/>
        <v>20.25000000000002</v>
      </c>
      <c r="AM58" s="10" t="s">
        <v>7</v>
      </c>
      <c r="AN58" s="28">
        <f t="shared" si="69"/>
        <v>0.96</v>
      </c>
      <c r="AO58" s="1">
        <f t="shared" si="70"/>
        <v>0.030000000000000027</v>
      </c>
      <c r="AP58" s="6">
        <f t="shared" si="71"/>
        <v>30.00000000000003</v>
      </c>
      <c r="AQ58" s="7">
        <f t="shared" si="72"/>
        <v>135.0000000000001</v>
      </c>
      <c r="AR58" s="7">
        <f t="shared" si="73"/>
        <v>121.5000000000001</v>
      </c>
      <c r="AS58" s="1">
        <f t="shared" si="74"/>
        <v>0.0050000000000000044</v>
      </c>
      <c r="AT58" t="str">
        <f t="shared" si="75"/>
        <v>1</v>
      </c>
      <c r="AU58" s="7">
        <f t="shared" si="76"/>
        <v>20.25000000000002</v>
      </c>
    </row>
    <row r="61" ht="12.75">
      <c r="A61" t="s">
        <v>69</v>
      </c>
    </row>
    <row r="62" spans="1:29" ht="12.75">
      <c r="A62" s="3" t="s">
        <v>60</v>
      </c>
      <c r="H62" s="3" t="s">
        <v>34</v>
      </c>
      <c r="O62" s="3" t="s">
        <v>44</v>
      </c>
      <c r="V62" s="3" t="s">
        <v>49</v>
      </c>
      <c r="AC62" s="3" t="s">
        <v>46</v>
      </c>
    </row>
    <row r="63" spans="3:34" ht="38.25">
      <c r="C63" s="9" t="s">
        <v>31</v>
      </c>
      <c r="D63" s="9" t="s">
        <v>43</v>
      </c>
      <c r="E63" s="9" t="s">
        <v>25</v>
      </c>
      <c r="F63" s="10" t="s">
        <v>26</v>
      </c>
      <c r="G63" s="14"/>
      <c r="J63" s="9" t="s">
        <v>31</v>
      </c>
      <c r="K63" s="9" t="s">
        <v>43</v>
      </c>
      <c r="L63" s="9" t="s">
        <v>25</v>
      </c>
      <c r="M63" s="10" t="s">
        <v>26</v>
      </c>
      <c r="Q63" s="9" t="s">
        <v>31</v>
      </c>
      <c r="R63" s="9" t="s">
        <v>43</v>
      </c>
      <c r="S63" s="9" t="s">
        <v>25</v>
      </c>
      <c r="T63" s="10" t="s">
        <v>26</v>
      </c>
      <c r="X63" s="9" t="s">
        <v>31</v>
      </c>
      <c r="Y63" s="9" t="s">
        <v>43</v>
      </c>
      <c r="Z63" s="9" t="s">
        <v>25</v>
      </c>
      <c r="AA63" s="10" t="s">
        <v>26</v>
      </c>
      <c r="AE63" s="9" t="s">
        <v>31</v>
      </c>
      <c r="AF63" s="9" t="s">
        <v>43</v>
      </c>
      <c r="AG63" s="9" t="s">
        <v>25</v>
      </c>
      <c r="AH63" s="10" t="s">
        <v>26</v>
      </c>
    </row>
    <row r="64" spans="1:34" ht="12.75">
      <c r="A64" s="7"/>
      <c r="B64" s="10" t="s">
        <v>0</v>
      </c>
      <c r="C64" s="7">
        <f aca="true" t="shared" si="77" ref="C64:C69">G38</f>
        <v>4319.999999999993</v>
      </c>
      <c r="D64" s="7" t="s">
        <v>62</v>
      </c>
      <c r="E64" s="7" t="s">
        <v>62</v>
      </c>
      <c r="F64" s="7">
        <f aca="true" t="shared" si="78" ref="F64:F69">F38</f>
        <v>4799.999999999992</v>
      </c>
      <c r="G64" s="11"/>
      <c r="H64" s="7"/>
      <c r="I64" s="10" t="s">
        <v>0</v>
      </c>
      <c r="J64" s="7">
        <f aca="true" t="shared" si="79" ref="J64:J69">N38</f>
        <v>3240.0000000000027</v>
      </c>
      <c r="K64" s="7">
        <f aca="true" t="shared" si="80" ref="K64:K69">Q38</f>
        <v>1079.999999999989</v>
      </c>
      <c r="L64" s="7">
        <f>((C$70-K$70))*$D$136</f>
        <v>4527.749589315434</v>
      </c>
      <c r="M64" s="7">
        <f aca="true" t="shared" si="81" ref="M64:M69">M38-K64-L64</f>
        <v>-2007.7495893154196</v>
      </c>
      <c r="N64" s="8"/>
      <c r="O64" s="7"/>
      <c r="P64" s="10" t="s">
        <v>0</v>
      </c>
      <c r="Q64" s="7">
        <f aca="true" t="shared" si="82" ref="Q64:Q69">X38</f>
        <v>2160.0000000000023</v>
      </c>
      <c r="R64" s="7">
        <f aca="true" t="shared" si="83" ref="R64:R69">AA38</f>
        <v>1080.0000000000011</v>
      </c>
      <c r="S64" s="7">
        <f>((J$70-R$70))*$D$136</f>
        <v>3937.1735559264635</v>
      </c>
      <c r="T64" s="7">
        <f aca="true" t="shared" si="84" ref="T64:T69">W38-R64-S64</f>
        <v>-2617.1735559264625</v>
      </c>
      <c r="V64" s="7">
        <f>X64-Y64</f>
        <v>0</v>
      </c>
      <c r="W64" s="10" t="s">
        <v>0</v>
      </c>
      <c r="X64" s="7">
        <f>AH38</f>
        <v>1080.0000000000011</v>
      </c>
      <c r="Y64" s="7">
        <f aca="true" t="shared" si="85" ref="Y64:Y69">AK38</f>
        <v>1080.0000000000011</v>
      </c>
      <c r="Z64" s="7">
        <f>((Q$70-Y$70))*$D$136</f>
        <v>3346.5975225374937</v>
      </c>
      <c r="AA64" s="7">
        <f aca="true" t="shared" si="86" ref="AA64:AA69">AG38-Y64-Z64</f>
        <v>-3226.5975225374937</v>
      </c>
      <c r="AC64" s="7">
        <f>AE64-AF64</f>
        <v>-1080.0000000000011</v>
      </c>
      <c r="AD64" s="10" t="s">
        <v>0</v>
      </c>
      <c r="AE64" s="7">
        <f aca="true" t="shared" si="87" ref="AE64:AE69">AR38</f>
        <v>0</v>
      </c>
      <c r="AF64" s="7">
        <f aca="true" t="shared" si="88" ref="AF64:AF69">AU38</f>
        <v>1080.0000000000011</v>
      </c>
      <c r="AG64" s="7">
        <f>((X$70-AF$70))*$D$136</f>
        <v>3062.2460990539143</v>
      </c>
      <c r="AH64" s="7">
        <f>AQ38-AF64-AG64</f>
        <v>-4142.246099053916</v>
      </c>
    </row>
    <row r="65" spans="2:34" ht="12.75">
      <c r="B65" s="10" t="s">
        <v>1</v>
      </c>
      <c r="C65" s="7">
        <f t="shared" si="77"/>
        <v>2519.9999999999986</v>
      </c>
      <c r="D65" s="7" t="s">
        <v>62</v>
      </c>
      <c r="E65" s="7" t="s">
        <v>62</v>
      </c>
      <c r="F65" s="7">
        <f t="shared" si="78"/>
        <v>2799.999999999998</v>
      </c>
      <c r="G65" s="11"/>
      <c r="I65" s="10" t="s">
        <v>1</v>
      </c>
      <c r="J65" s="7">
        <f t="shared" si="79"/>
        <v>2519.9999999999986</v>
      </c>
      <c r="K65" s="7">
        <f t="shared" si="80"/>
        <v>0</v>
      </c>
      <c r="L65" s="7">
        <f>((C$70-K$70))*$E$136</f>
        <v>1854.2498631051444</v>
      </c>
      <c r="M65" s="7">
        <f t="shared" si="81"/>
        <v>945.7501368948538</v>
      </c>
      <c r="N65" s="8"/>
      <c r="P65" s="10" t="s">
        <v>1</v>
      </c>
      <c r="Q65" s="7">
        <f t="shared" si="82"/>
        <v>2519.9999999999986</v>
      </c>
      <c r="R65" s="7">
        <f t="shared" si="83"/>
        <v>0</v>
      </c>
      <c r="S65" s="7">
        <f>((J$70-R$70))*$E$136</f>
        <v>1612.391185308821</v>
      </c>
      <c r="T65" s="7">
        <f t="shared" si="84"/>
        <v>1187.6088146911773</v>
      </c>
      <c r="W65" s="10" t="s">
        <v>1</v>
      </c>
      <c r="X65" s="7">
        <f>AG39</f>
        <v>2799.999999999998</v>
      </c>
      <c r="Y65" s="7">
        <f t="shared" si="85"/>
        <v>0</v>
      </c>
      <c r="Z65" s="7">
        <f>((Q$70-Y$70))*$E$136</f>
        <v>1370.532507512498</v>
      </c>
      <c r="AA65" s="7">
        <f t="shared" si="86"/>
        <v>1429.4674924875003</v>
      </c>
      <c r="AD65" s="10" t="s">
        <v>1</v>
      </c>
      <c r="AE65" s="7">
        <f t="shared" si="87"/>
        <v>2519.9999999999986</v>
      </c>
      <c r="AF65" s="7">
        <f t="shared" si="88"/>
        <v>0</v>
      </c>
      <c r="AG65" s="7">
        <f>((X$70-AF$70))*$E$136</f>
        <v>1254.0820330179713</v>
      </c>
      <c r="AH65" s="7">
        <f>AE65-AF65-AG65</f>
        <v>1265.9179669820273</v>
      </c>
    </row>
    <row r="66" spans="2:34" ht="12.75">
      <c r="B66" s="10" t="s">
        <v>2</v>
      </c>
      <c r="C66" s="7">
        <f t="shared" si="77"/>
        <v>1259.9999999999993</v>
      </c>
      <c r="D66" s="7" t="s">
        <v>62</v>
      </c>
      <c r="E66" s="7" t="s">
        <v>62</v>
      </c>
      <c r="F66" s="7">
        <f t="shared" si="78"/>
        <v>1399.999999999999</v>
      </c>
      <c r="G66" s="11"/>
      <c r="I66" s="10" t="s">
        <v>2</v>
      </c>
      <c r="J66" s="7">
        <f t="shared" si="79"/>
        <v>1259.9999999999993</v>
      </c>
      <c r="K66" s="7">
        <f t="shared" si="80"/>
        <v>0</v>
      </c>
      <c r="L66" s="7">
        <f>((C$70-K$70))*$F$136</f>
        <v>946.2915982192388</v>
      </c>
      <c r="M66" s="7">
        <f t="shared" si="81"/>
        <v>453.70840178076025</v>
      </c>
      <c r="N66" s="8"/>
      <c r="P66" s="10" t="s">
        <v>2</v>
      </c>
      <c r="Q66" s="7">
        <f t="shared" si="82"/>
        <v>1259.9999999999993</v>
      </c>
      <c r="R66" s="7">
        <f t="shared" si="83"/>
        <v>0</v>
      </c>
      <c r="S66" s="7">
        <f>((J$70-R$70))*$F$136</f>
        <v>822.8622593210772</v>
      </c>
      <c r="T66" s="7">
        <f t="shared" si="84"/>
        <v>577.1377406789219</v>
      </c>
      <c r="W66" s="10" t="s">
        <v>2</v>
      </c>
      <c r="X66" s="7">
        <f>AG40</f>
        <v>1399.999999999999</v>
      </c>
      <c r="Y66" s="7">
        <f t="shared" si="85"/>
        <v>0</v>
      </c>
      <c r="Z66" s="7">
        <f>((Q$70-Y$70))*$F$136</f>
        <v>699.4329204229156</v>
      </c>
      <c r="AA66" s="7">
        <f t="shared" si="86"/>
        <v>700.5670795770835</v>
      </c>
      <c r="AD66" s="10" t="s">
        <v>2</v>
      </c>
      <c r="AE66" s="7">
        <f t="shared" si="87"/>
        <v>1259.9999999999993</v>
      </c>
      <c r="AF66" s="7">
        <f t="shared" si="88"/>
        <v>0</v>
      </c>
      <c r="AG66" s="7">
        <f>((X$70-AF$70))*$F$136</f>
        <v>640.0039794719486</v>
      </c>
      <c r="AH66" s="7">
        <f>AE66-AF66-AG66</f>
        <v>619.9960205280507</v>
      </c>
    </row>
    <row r="67" spans="2:34" ht="12.75">
      <c r="B67" s="10" t="s">
        <v>3</v>
      </c>
      <c r="C67" s="7">
        <f t="shared" si="77"/>
        <v>995.3999999999994</v>
      </c>
      <c r="D67" s="7" t="s">
        <v>62</v>
      </c>
      <c r="E67" s="7" t="s">
        <v>62</v>
      </c>
      <c r="F67" s="7">
        <f t="shared" si="78"/>
        <v>1105.9999999999993</v>
      </c>
      <c r="G67" s="11"/>
      <c r="I67" s="10" t="s">
        <v>3</v>
      </c>
      <c r="J67" s="7">
        <f t="shared" si="79"/>
        <v>995.3999999999994</v>
      </c>
      <c r="K67" s="7">
        <f t="shared" si="80"/>
        <v>0</v>
      </c>
      <c r="L67" s="7">
        <f>((C$70-K$70))*$G$136</f>
        <v>750.3323604216461</v>
      </c>
      <c r="M67" s="7">
        <f t="shared" si="81"/>
        <v>355.66763957835326</v>
      </c>
      <c r="N67" s="8"/>
      <c r="P67" s="10" t="s">
        <v>3</v>
      </c>
      <c r="Q67" s="7">
        <f t="shared" si="82"/>
        <v>995.3999999999994</v>
      </c>
      <c r="R67" s="7">
        <f t="shared" si="83"/>
        <v>0</v>
      </c>
      <c r="S67" s="7">
        <f>((J$70-R$70))*$G$136</f>
        <v>652.4629221057791</v>
      </c>
      <c r="T67" s="7">
        <f t="shared" si="84"/>
        <v>453.53707789422026</v>
      </c>
      <c r="W67" s="10" t="s">
        <v>3</v>
      </c>
      <c r="X67" s="7">
        <f>AG41</f>
        <v>1105.9999999999993</v>
      </c>
      <c r="Y67" s="7">
        <f t="shared" si="85"/>
        <v>0</v>
      </c>
      <c r="Z67" s="7">
        <f>((Q$70-Y$70))*$G$136</f>
        <v>554.5934837899122</v>
      </c>
      <c r="AA67" s="7">
        <f t="shared" si="86"/>
        <v>551.4065162100871</v>
      </c>
      <c r="AD67" s="10" t="s">
        <v>3</v>
      </c>
      <c r="AE67" s="7">
        <f t="shared" si="87"/>
        <v>995.3999999999994</v>
      </c>
      <c r="AF67" s="7">
        <f t="shared" si="88"/>
        <v>0</v>
      </c>
      <c r="AG67" s="7">
        <f>((X$70-AF$70))*$G$136</f>
        <v>507.4711616378279</v>
      </c>
      <c r="AH67" s="7">
        <f>AE67-AF67-AG67</f>
        <v>487.9288383621715</v>
      </c>
    </row>
    <row r="68" spans="2:34" ht="12.75">
      <c r="B68" s="10" t="s">
        <v>4</v>
      </c>
      <c r="C68" s="7">
        <f t="shared" si="77"/>
        <v>251.99999999999986</v>
      </c>
      <c r="D68" s="7" t="s">
        <v>62</v>
      </c>
      <c r="E68" s="7" t="s">
        <v>62</v>
      </c>
      <c r="F68" s="7">
        <f t="shared" si="78"/>
        <v>279.99999999999983</v>
      </c>
      <c r="G68" s="11"/>
      <c r="I68" s="10" t="s">
        <v>4</v>
      </c>
      <c r="J68" s="7">
        <f t="shared" si="79"/>
        <v>251.99999999999986</v>
      </c>
      <c r="K68" s="7">
        <f t="shared" si="80"/>
        <v>0</v>
      </c>
      <c r="L68" s="7">
        <f>((C$70-K$70))*$H$136</f>
        <v>191.761721004392</v>
      </c>
      <c r="M68" s="7">
        <f t="shared" si="81"/>
        <v>88.23827899560783</v>
      </c>
      <c r="N68" s="8"/>
      <c r="P68" s="10" t="s">
        <v>4</v>
      </c>
      <c r="Q68" s="7">
        <f t="shared" si="82"/>
        <v>251.99999999999986</v>
      </c>
      <c r="R68" s="7">
        <f t="shared" si="83"/>
        <v>0</v>
      </c>
      <c r="S68" s="7">
        <f>((J$70-R$70))*$H$136</f>
        <v>166.74932261251476</v>
      </c>
      <c r="T68" s="7">
        <f t="shared" si="84"/>
        <v>113.25067738748507</v>
      </c>
      <c r="W68" s="10" t="s">
        <v>4</v>
      </c>
      <c r="X68" s="7">
        <f>AG42</f>
        <v>279.99999999999983</v>
      </c>
      <c r="Y68" s="7">
        <f t="shared" si="85"/>
        <v>0</v>
      </c>
      <c r="Z68" s="7">
        <f>((Q$70-Y$70))*$H$136</f>
        <v>141.73692422063755</v>
      </c>
      <c r="AA68" s="7">
        <f t="shared" si="86"/>
        <v>138.26307577936228</v>
      </c>
      <c r="AD68" s="10" t="s">
        <v>4</v>
      </c>
      <c r="AE68" s="7">
        <f t="shared" si="87"/>
        <v>251.99999999999986</v>
      </c>
      <c r="AF68" s="7">
        <f t="shared" si="88"/>
        <v>0</v>
      </c>
      <c r="AG68" s="7">
        <f>((X$70-AF$70))*$H$136</f>
        <v>129.6939175875114</v>
      </c>
      <c r="AH68" s="7">
        <f>AE68-AF68-AG68</f>
        <v>122.30608241248845</v>
      </c>
    </row>
    <row r="69" spans="2:34" ht="12.75">
      <c r="B69" s="10" t="s">
        <v>7</v>
      </c>
      <c r="C69" s="7">
        <f t="shared" si="77"/>
        <v>12.599999999999994</v>
      </c>
      <c r="D69" s="7" t="s">
        <v>62</v>
      </c>
      <c r="E69" s="7" t="s">
        <v>62</v>
      </c>
      <c r="F69" s="7">
        <f t="shared" si="78"/>
        <v>13.999999999999993</v>
      </c>
      <c r="G69" s="11"/>
      <c r="I69" s="10" t="s">
        <v>7</v>
      </c>
      <c r="J69" s="7">
        <f t="shared" si="79"/>
        <v>12.599999999999994</v>
      </c>
      <c r="K69" s="7">
        <f t="shared" si="80"/>
        <v>0</v>
      </c>
      <c r="L69" s="7">
        <f>((C$70-K$70))*$I$136</f>
        <v>9.614867934144343</v>
      </c>
      <c r="M69" s="7">
        <f t="shared" si="81"/>
        <v>4.38513206585565</v>
      </c>
      <c r="N69" s="8"/>
      <c r="P69" s="10" t="s">
        <v>7</v>
      </c>
      <c r="Q69" s="7">
        <f t="shared" si="82"/>
        <v>12.599999999999994</v>
      </c>
      <c r="R69" s="7">
        <f t="shared" si="83"/>
        <v>0</v>
      </c>
      <c r="S69" s="7">
        <f>((J$70-R$70))*$I$136</f>
        <v>8.360754725342906</v>
      </c>
      <c r="T69" s="7">
        <f t="shared" si="84"/>
        <v>5.639245274657087</v>
      </c>
      <c r="W69" s="10" t="s">
        <v>7</v>
      </c>
      <c r="X69" s="7">
        <f>AG43</f>
        <v>13.999999999999993</v>
      </c>
      <c r="Y69" s="7">
        <f t="shared" si="85"/>
        <v>0</v>
      </c>
      <c r="Z69" s="7">
        <f>((Q$70-Y$70))*$I$136</f>
        <v>7.10664151654147</v>
      </c>
      <c r="AA69" s="7">
        <f t="shared" si="86"/>
        <v>6.893358483458523</v>
      </c>
      <c r="AD69" s="10" t="s">
        <v>7</v>
      </c>
      <c r="AE69" s="7">
        <f t="shared" si="87"/>
        <v>12.599999999999994</v>
      </c>
      <c r="AF69" s="7">
        <f t="shared" si="88"/>
        <v>0</v>
      </c>
      <c r="AG69" s="7">
        <f>((X$70-AF$70))*$I$136</f>
        <v>6.502809230822257</v>
      </c>
      <c r="AH69" s="7">
        <f>AE69-AF69-AG69</f>
        <v>6.097190769177737</v>
      </c>
    </row>
    <row r="70" spans="3:34" ht="12.75">
      <c r="C70" s="8">
        <f>SUM(C64:C69)</f>
        <v>9359.999999999989</v>
      </c>
      <c r="D70" s="8"/>
      <c r="E70" s="8">
        <f>SUM(E64:E69)</f>
        <v>0</v>
      </c>
      <c r="F70" s="8">
        <f>SUM(F64:F69)</f>
        <v>10399.999999999989</v>
      </c>
      <c r="G70" s="21"/>
      <c r="J70" s="8">
        <f>SUM(J64:J69)</f>
        <v>8280</v>
      </c>
      <c r="K70" s="8">
        <f>SUM(K64:K69)</f>
        <v>1079.999999999989</v>
      </c>
      <c r="L70" s="8">
        <f>SUM(L64:L69)</f>
        <v>8279.999999999998</v>
      </c>
      <c r="M70" s="8">
        <f>SUM(M64:M69)</f>
        <v>-159.99999999998883</v>
      </c>
      <c r="Q70" s="8">
        <f>SUM(Q64:Q69)</f>
        <v>7200</v>
      </c>
      <c r="R70" s="8">
        <f>SUM(R64:R69)</f>
        <v>1080.0000000000011</v>
      </c>
      <c r="S70" s="8">
        <f>SUM(S64:S69)</f>
        <v>7199.999999999999</v>
      </c>
      <c r="T70" s="8">
        <f>SUM(T64:T69)</f>
        <v>-280.00000000000097</v>
      </c>
      <c r="X70" s="8">
        <f>SUM(X64:X69)</f>
        <v>6679.999999999997</v>
      </c>
      <c r="Y70" s="8">
        <f>SUM(Y64:Y69)</f>
        <v>1080.0000000000011</v>
      </c>
      <c r="Z70" s="8">
        <f>SUM(Z64:Z69)</f>
        <v>6119.999999999998</v>
      </c>
      <c r="AA70" s="8">
        <f>SUM(AA64:AA69)</f>
        <v>-400.000000000002</v>
      </c>
      <c r="AE70" s="8">
        <f>SUM(AE64:AE69)</f>
        <v>5039.999999999998</v>
      </c>
      <c r="AF70" s="8">
        <f>SUM(AF64:AF69)</f>
        <v>1080.0000000000011</v>
      </c>
      <c r="AG70" s="8">
        <f>SUM(AG64:AG69)</f>
        <v>5599.999999999995</v>
      </c>
      <c r="AH70" s="8">
        <f>SUM(AH64:AH69)</f>
        <v>-1639.9999999999998</v>
      </c>
    </row>
    <row r="71" spans="2:33" ht="12.75">
      <c r="B71" s="13"/>
      <c r="F71" s="3"/>
      <c r="L71" s="8"/>
      <c r="S71" s="8"/>
      <c r="Z71" s="8"/>
      <c r="AG71" s="8"/>
    </row>
    <row r="72" spans="2:33" ht="12.75">
      <c r="B72" s="13"/>
      <c r="F72" s="3"/>
      <c r="L72" s="8"/>
      <c r="S72" s="8"/>
      <c r="Z72" s="8"/>
      <c r="AG72" s="8"/>
    </row>
    <row r="73" ht="12.75">
      <c r="A73" t="s">
        <v>70</v>
      </c>
    </row>
    <row r="74" spans="1:29" ht="12.75">
      <c r="A74" s="3" t="s">
        <v>61</v>
      </c>
      <c r="H74" s="3" t="s">
        <v>35</v>
      </c>
      <c r="O74" s="3" t="s">
        <v>45</v>
      </c>
      <c r="V74" s="3" t="s">
        <v>48</v>
      </c>
      <c r="AC74" s="3" t="s">
        <v>47</v>
      </c>
    </row>
    <row r="76" spans="3:34" ht="38.25">
      <c r="C76" s="9" t="s">
        <v>31</v>
      </c>
      <c r="D76" s="9" t="s">
        <v>43</v>
      </c>
      <c r="E76" s="9" t="s">
        <v>25</v>
      </c>
      <c r="F76" s="10" t="s">
        <v>26</v>
      </c>
      <c r="G76" s="14"/>
      <c r="J76" s="9" t="s">
        <v>31</v>
      </c>
      <c r="K76" s="9" t="s">
        <v>43</v>
      </c>
      <c r="L76" s="9" t="s">
        <v>25</v>
      </c>
      <c r="M76" s="10" t="s">
        <v>26</v>
      </c>
      <c r="Q76" s="9" t="s">
        <v>31</v>
      </c>
      <c r="R76" s="9" t="s">
        <v>43</v>
      </c>
      <c r="S76" s="9" t="s">
        <v>25</v>
      </c>
      <c r="T76" s="10" t="s">
        <v>26</v>
      </c>
      <c r="X76" s="9" t="s">
        <v>31</v>
      </c>
      <c r="Y76" s="9" t="s">
        <v>43</v>
      </c>
      <c r="Z76" s="9" t="s">
        <v>25</v>
      </c>
      <c r="AA76" s="10" t="s">
        <v>26</v>
      </c>
      <c r="AE76" s="9" t="s">
        <v>31</v>
      </c>
      <c r="AF76" s="9" t="s">
        <v>43</v>
      </c>
      <c r="AG76" s="9" t="s">
        <v>25</v>
      </c>
      <c r="AH76" s="10" t="s">
        <v>26</v>
      </c>
    </row>
    <row r="77" spans="2:34" ht="12.75">
      <c r="B77" s="10" t="s">
        <v>0</v>
      </c>
      <c r="C77" s="22">
        <f aca="true" t="shared" si="89" ref="C77:C82">G53</f>
        <v>121500.0000000001</v>
      </c>
      <c r="D77" s="7" t="s">
        <v>62</v>
      </c>
      <c r="E77" s="7" t="s">
        <v>62</v>
      </c>
      <c r="F77" s="7">
        <f>F53</f>
        <v>135000.00000000012</v>
      </c>
      <c r="G77" s="11"/>
      <c r="I77" s="10" t="s">
        <v>0</v>
      </c>
      <c r="J77" s="22">
        <f aca="true" t="shared" si="90" ref="J77:J82">N53</f>
        <v>97200.00000000009</v>
      </c>
      <c r="K77" s="7">
        <f aca="true" t="shared" si="91" ref="K77:K82">Q53</f>
        <v>24300.000000000022</v>
      </c>
      <c r="L77" s="7">
        <f>((C$83-K$83))*$D$136</f>
        <v>88586.40500834552</v>
      </c>
      <c r="M77" s="7">
        <f aca="true" t="shared" si="92" ref="M77:M82">W53-K77-L77</f>
        <v>-4886.405008345435</v>
      </c>
      <c r="N77" s="8"/>
      <c r="P77" s="10" t="s">
        <v>0</v>
      </c>
      <c r="Q77" s="22">
        <f aca="true" t="shared" si="93" ref="Q77:Q82">X53</f>
        <v>97200.00000000009</v>
      </c>
      <c r="R77" s="7">
        <f aca="true" t="shared" si="94" ref="R77:R82">AA53</f>
        <v>0</v>
      </c>
      <c r="S77" s="7">
        <f>((J$83-R$83))*$D$136</f>
        <v>88586.40500834551</v>
      </c>
      <c r="T77" s="7">
        <f aca="true" t="shared" si="95" ref="T77:T82">W53-R77-S77</f>
        <v>19413.594991654594</v>
      </c>
      <c r="W77" s="10" t="s">
        <v>0</v>
      </c>
      <c r="X77" s="22">
        <f aca="true" t="shared" si="96" ref="X77:X82">AH53</f>
        <v>85050.00000000009</v>
      </c>
      <c r="Y77" s="7">
        <f aca="true" t="shared" si="97" ref="Y77:Y82">AK53</f>
        <v>12150.000000000011</v>
      </c>
      <c r="Z77" s="7">
        <f>((Q$83-Y$83))*$D$136</f>
        <v>77513.10438230232</v>
      </c>
      <c r="AA77" s="7">
        <f aca="true" t="shared" si="98" ref="AA77:AA82">AG53-Y77-Z77</f>
        <v>4836.895617697752</v>
      </c>
      <c r="AD77" s="10" t="s">
        <v>0</v>
      </c>
      <c r="AE77" s="22">
        <f aca="true" t="shared" si="99" ref="AE77:AE82">AR53</f>
        <v>72900.00000000006</v>
      </c>
      <c r="AF77" s="7">
        <f aca="true" t="shared" si="100" ref="AF77:AF82">AU53</f>
        <v>12150.000000000011</v>
      </c>
      <c r="AG77" s="7">
        <f>((X$83-AF$83))*$D$136</f>
        <v>66439.80375625915</v>
      </c>
      <c r="AH77" s="7">
        <f aca="true" t="shared" si="101" ref="AH77:AH82">AQ53-AF77-AG77</f>
        <v>2410.1962437408947</v>
      </c>
    </row>
    <row r="78" spans="2:34" ht="12.75">
      <c r="B78" s="10" t="s">
        <v>1</v>
      </c>
      <c r="C78" s="22">
        <f t="shared" si="89"/>
        <v>40500.000000000044</v>
      </c>
      <c r="D78" s="7" t="s">
        <v>62</v>
      </c>
      <c r="E78" s="7" t="s">
        <v>62</v>
      </c>
      <c r="F78" s="7">
        <f aca="true" t="shared" si="102" ref="F77:F82">F54</f>
        <v>45000.000000000044</v>
      </c>
      <c r="G78" s="11"/>
      <c r="I78" s="10" t="s">
        <v>1</v>
      </c>
      <c r="J78" s="22">
        <f t="shared" si="90"/>
        <v>32400.000000000025</v>
      </c>
      <c r="K78" s="7">
        <f t="shared" si="91"/>
        <v>8100.000000000006</v>
      </c>
      <c r="L78" s="7">
        <f>((C$83-K$83))*$E$136</f>
        <v>36278.80166944851</v>
      </c>
      <c r="M78" s="7">
        <f t="shared" si="92"/>
        <v>-8378.80166944849</v>
      </c>
      <c r="N78" s="8"/>
      <c r="P78" s="10" t="s">
        <v>1</v>
      </c>
      <c r="Q78" s="22">
        <f t="shared" si="93"/>
        <v>32400.000000000025</v>
      </c>
      <c r="R78" s="7">
        <f t="shared" si="94"/>
        <v>0</v>
      </c>
      <c r="S78" s="7">
        <f>((J$83-R$83))*$E$136</f>
        <v>36278.801669448505</v>
      </c>
      <c r="T78" s="7">
        <f t="shared" si="95"/>
        <v>-278.8016694484759</v>
      </c>
      <c r="W78" s="10" t="s">
        <v>1</v>
      </c>
      <c r="X78" s="22">
        <f t="shared" si="96"/>
        <v>28350.000000000025</v>
      </c>
      <c r="Y78" s="7">
        <f t="shared" si="97"/>
        <v>4050.000000000003</v>
      </c>
      <c r="Z78" s="7">
        <f>((Q$83-Y$83))*$E$136</f>
        <v>31743.951460767443</v>
      </c>
      <c r="AA78" s="7">
        <f t="shared" si="98"/>
        <v>-4293.951460767417</v>
      </c>
      <c r="AD78" s="10" t="s">
        <v>1</v>
      </c>
      <c r="AE78" s="22">
        <f t="shared" si="99"/>
        <v>24300.000000000022</v>
      </c>
      <c r="AF78" s="7">
        <f t="shared" si="100"/>
        <v>4050.000000000003</v>
      </c>
      <c r="AG78" s="7">
        <f>((X$83-AF$83))*$E$136</f>
        <v>27209.101252086388</v>
      </c>
      <c r="AH78" s="7">
        <f t="shared" si="101"/>
        <v>-4259.101252086366</v>
      </c>
    </row>
    <row r="79" spans="2:34" ht="12.75">
      <c r="B79" s="10" t="s">
        <v>2</v>
      </c>
      <c r="C79" s="22">
        <f t="shared" si="89"/>
        <v>20250.000000000022</v>
      </c>
      <c r="D79" s="7" t="s">
        <v>62</v>
      </c>
      <c r="E79" s="7" t="s">
        <v>62</v>
      </c>
      <c r="F79" s="7">
        <f t="shared" si="102"/>
        <v>22500.000000000022</v>
      </c>
      <c r="G79" s="11"/>
      <c r="I79" s="10" t="s">
        <v>2</v>
      </c>
      <c r="J79" s="22">
        <f t="shared" si="90"/>
        <v>16200.000000000013</v>
      </c>
      <c r="K79" s="7">
        <f t="shared" si="91"/>
        <v>4050.000000000003</v>
      </c>
      <c r="L79" s="7">
        <f>((C$83-K$83))*$F$136</f>
        <v>18514.400834724256</v>
      </c>
      <c r="M79" s="7">
        <f t="shared" si="92"/>
        <v>-4564.400834724245</v>
      </c>
      <c r="N79" s="8"/>
      <c r="P79" s="10" t="s">
        <v>2</v>
      </c>
      <c r="Q79" s="22">
        <f t="shared" si="93"/>
        <v>16200.000000000013</v>
      </c>
      <c r="R79" s="7">
        <f t="shared" si="94"/>
        <v>0</v>
      </c>
      <c r="S79" s="7">
        <f>((J$83-R$83))*$F$136</f>
        <v>18514.400834724252</v>
      </c>
      <c r="T79" s="7">
        <f t="shared" si="95"/>
        <v>-514.4008347242379</v>
      </c>
      <c r="W79" s="10" t="s">
        <v>2</v>
      </c>
      <c r="X79" s="22">
        <f t="shared" si="96"/>
        <v>14175.000000000013</v>
      </c>
      <c r="Y79" s="7">
        <f t="shared" si="97"/>
        <v>2025.0000000000016</v>
      </c>
      <c r="Z79" s="7">
        <f>((Q$83-Y$83))*$F$136</f>
        <v>16200.100730383721</v>
      </c>
      <c r="AA79" s="7">
        <f>AG55-Y79-Z79</f>
        <v>-2475.1007303837087</v>
      </c>
      <c r="AD79" s="10" t="s">
        <v>2</v>
      </c>
      <c r="AE79" s="22">
        <f t="shared" si="99"/>
        <v>12150.000000000011</v>
      </c>
      <c r="AF79" s="7">
        <f t="shared" si="100"/>
        <v>2025.0000000000016</v>
      </c>
      <c r="AG79" s="7">
        <f>((X$83-AF$83))*$F$136</f>
        <v>13885.800626043194</v>
      </c>
      <c r="AH79" s="7">
        <f t="shared" si="101"/>
        <v>-2410.800626043183</v>
      </c>
    </row>
    <row r="80" spans="2:34" ht="12.75">
      <c r="B80" s="10" t="s">
        <v>3</v>
      </c>
      <c r="C80" s="22">
        <f t="shared" si="89"/>
        <v>15997.500000000013</v>
      </c>
      <c r="D80" s="7" t="s">
        <v>62</v>
      </c>
      <c r="E80" s="7" t="s">
        <v>62</v>
      </c>
      <c r="F80" s="7">
        <f t="shared" si="102"/>
        <v>17775.000000000015</v>
      </c>
      <c r="G80" s="11"/>
      <c r="I80" s="10" t="s">
        <v>3</v>
      </c>
      <c r="J80" s="22">
        <f t="shared" si="90"/>
        <v>12798.000000000011</v>
      </c>
      <c r="K80" s="7">
        <f t="shared" si="91"/>
        <v>3199.5000000000027</v>
      </c>
      <c r="L80" s="7">
        <f>((C$83-K$83))*$G$136</f>
        <v>14680.415747380044</v>
      </c>
      <c r="M80" s="7">
        <f t="shared" si="92"/>
        <v>-3659.9157473800333</v>
      </c>
      <c r="N80" s="8"/>
      <c r="P80" s="10" t="s">
        <v>3</v>
      </c>
      <c r="Q80" s="22">
        <f t="shared" si="93"/>
        <v>12798.000000000011</v>
      </c>
      <c r="R80" s="7">
        <f t="shared" si="94"/>
        <v>0</v>
      </c>
      <c r="S80" s="7">
        <f>((J$83-R$83))*$G$136</f>
        <v>14680.415747380042</v>
      </c>
      <c r="T80" s="7">
        <f t="shared" si="95"/>
        <v>-460.41574738002964</v>
      </c>
      <c r="W80" s="10" t="s">
        <v>3</v>
      </c>
      <c r="X80" s="22">
        <f t="shared" si="96"/>
        <v>11198.250000000011</v>
      </c>
      <c r="Y80" s="7">
        <f t="shared" si="97"/>
        <v>1599.7500000000014</v>
      </c>
      <c r="Z80" s="7">
        <f>((Q$83-Y$83))*$G$136</f>
        <v>12845.363778957539</v>
      </c>
      <c r="AA80" s="7">
        <f t="shared" si="98"/>
        <v>-2002.6137789575296</v>
      </c>
      <c r="AD80" s="10" t="s">
        <v>3</v>
      </c>
      <c r="AE80" s="22">
        <f t="shared" si="99"/>
        <v>9598.500000000011</v>
      </c>
      <c r="AF80" s="7">
        <f t="shared" si="100"/>
        <v>1599.7500000000014</v>
      </c>
      <c r="AG80" s="7">
        <f>((X$83-AF$83))*$G$136</f>
        <v>11010.311810535035</v>
      </c>
      <c r="AH80" s="7">
        <f t="shared" si="101"/>
        <v>-1945.0618105350259</v>
      </c>
    </row>
    <row r="81" spans="2:34" ht="12.75">
      <c r="B81" s="10" t="s">
        <v>4</v>
      </c>
      <c r="C81" s="22">
        <f t="shared" si="89"/>
        <v>4050.000000000003</v>
      </c>
      <c r="D81" s="7" t="s">
        <v>62</v>
      </c>
      <c r="E81" s="7" t="s">
        <v>62</v>
      </c>
      <c r="F81" s="7">
        <f t="shared" si="102"/>
        <v>4500.000000000004</v>
      </c>
      <c r="G81" s="11"/>
      <c r="I81" s="10" t="s">
        <v>4</v>
      </c>
      <c r="J81" s="22">
        <f t="shared" si="90"/>
        <v>3240.0000000000027</v>
      </c>
      <c r="K81" s="7">
        <f t="shared" si="91"/>
        <v>810.0000000000007</v>
      </c>
      <c r="L81" s="7">
        <f>((C$83-K$83))*$H$136</f>
        <v>3751.859758781586</v>
      </c>
      <c r="M81" s="7">
        <f t="shared" si="92"/>
        <v>-961.8597587815834</v>
      </c>
      <c r="N81" s="8"/>
      <c r="P81" s="10" t="s">
        <v>4</v>
      </c>
      <c r="Q81" s="22">
        <f t="shared" si="93"/>
        <v>3240.0000000000027</v>
      </c>
      <c r="R81" s="7">
        <f t="shared" si="94"/>
        <v>0</v>
      </c>
      <c r="S81" s="7">
        <f>((J$83-R$83))*$H$136</f>
        <v>3751.8597587815852</v>
      </c>
      <c r="T81" s="7">
        <f t="shared" si="95"/>
        <v>-151.85975878158206</v>
      </c>
      <c r="W81" s="10" t="s">
        <v>4</v>
      </c>
      <c r="X81" s="22">
        <f t="shared" si="96"/>
        <v>2835.0000000000027</v>
      </c>
      <c r="Y81" s="7">
        <f t="shared" si="97"/>
        <v>405.00000000000034</v>
      </c>
      <c r="Z81" s="7">
        <f>((Q$83-Y$83))*$H$136</f>
        <v>3282.8772889338875</v>
      </c>
      <c r="AA81" s="7">
        <f t="shared" si="98"/>
        <v>-537.8772889338852</v>
      </c>
      <c r="AD81" s="10" t="s">
        <v>4</v>
      </c>
      <c r="AE81" s="22">
        <f t="shared" si="99"/>
        <v>2430.0000000000027</v>
      </c>
      <c r="AF81" s="7">
        <f t="shared" si="100"/>
        <v>405.00000000000034</v>
      </c>
      <c r="AG81" s="7">
        <f>((X$83-AF$83))*$H$136</f>
        <v>2813.89481908619</v>
      </c>
      <c r="AH81" s="7">
        <f>AQ57-AF81-AG81</f>
        <v>-518.8948190861879</v>
      </c>
    </row>
    <row r="82" spans="2:34" ht="12.75">
      <c r="B82" s="10" t="s">
        <v>7</v>
      </c>
      <c r="C82" s="22">
        <f t="shared" si="89"/>
        <v>202.50000000000017</v>
      </c>
      <c r="D82" s="7" t="s">
        <v>62</v>
      </c>
      <c r="E82" s="7" t="s">
        <v>62</v>
      </c>
      <c r="F82" s="7">
        <f t="shared" si="102"/>
        <v>225.0000000000002</v>
      </c>
      <c r="G82" s="11"/>
      <c r="I82" s="10" t="s">
        <v>7</v>
      </c>
      <c r="J82" s="22">
        <f t="shared" si="90"/>
        <v>162.00000000000017</v>
      </c>
      <c r="K82" s="7">
        <f t="shared" si="91"/>
        <v>40.50000000000004</v>
      </c>
      <c r="L82" s="7">
        <f>((C$83-K$83))*$I$136</f>
        <v>188.1169813202156</v>
      </c>
      <c r="M82" s="7">
        <f t="shared" si="92"/>
        <v>-48.61698132021547</v>
      </c>
      <c r="N82" s="8"/>
      <c r="P82" s="10" t="s">
        <v>7</v>
      </c>
      <c r="Q82" s="22">
        <f t="shared" si="93"/>
        <v>162.00000000000017</v>
      </c>
      <c r="R82" s="7">
        <f t="shared" si="94"/>
        <v>0</v>
      </c>
      <c r="S82" s="7">
        <f>((J$83-R$83))*$I$136</f>
        <v>188.11698132021556</v>
      </c>
      <c r="T82" s="7">
        <f t="shared" si="95"/>
        <v>-8.116981320215388</v>
      </c>
      <c r="W82" s="10" t="s">
        <v>7</v>
      </c>
      <c r="X82" s="22">
        <f t="shared" si="96"/>
        <v>141.7500000000001</v>
      </c>
      <c r="Y82" s="7">
        <f t="shared" si="97"/>
        <v>20.25000000000002</v>
      </c>
      <c r="Z82" s="7">
        <f>((Q$83-Y$83))*$I$136</f>
        <v>164.60235865518862</v>
      </c>
      <c r="AA82" s="7">
        <f t="shared" si="98"/>
        <v>-27.35235865518854</v>
      </c>
      <c r="AD82" s="10" t="s">
        <v>7</v>
      </c>
      <c r="AE82" s="22">
        <f t="shared" si="99"/>
        <v>121.5000000000001</v>
      </c>
      <c r="AF82" s="7">
        <f t="shared" si="100"/>
        <v>20.25000000000002</v>
      </c>
      <c r="AG82" s="7">
        <f>((X$83-AF$83))*$I$136</f>
        <v>141.08773599016172</v>
      </c>
      <c r="AH82" s="7">
        <f t="shared" si="101"/>
        <v>-26.337735990161633</v>
      </c>
    </row>
    <row r="83" spans="3:34" ht="12.75">
      <c r="C83" s="8">
        <f>SUM(C77:C82)</f>
        <v>202500.00000000017</v>
      </c>
      <c r="D83" s="8"/>
      <c r="E83" s="8"/>
      <c r="F83" s="8">
        <f>SUM(F77:F82)</f>
        <v>225000.00000000023</v>
      </c>
      <c r="G83" s="21"/>
      <c r="J83" s="8">
        <f>SUM(J77:J82)</f>
        <v>162000.00000000012</v>
      </c>
      <c r="K83" s="8">
        <f>SUM(K77:K82)</f>
        <v>40500.00000000003</v>
      </c>
      <c r="L83" s="8">
        <f>SUM(L77:L82)</f>
        <v>162000.00000000017</v>
      </c>
      <c r="M83" s="8">
        <f>SUM(M77:M82)</f>
        <v>-22500</v>
      </c>
      <c r="Q83" s="8">
        <f>SUM(Q77:Q82)</f>
        <v>162000.00000000012</v>
      </c>
      <c r="R83" s="8">
        <f>SUM(R77:R82)</f>
        <v>0</v>
      </c>
      <c r="S83" s="8">
        <f>SUM(S77:S82)</f>
        <v>162000.00000000012</v>
      </c>
      <c r="T83" s="8">
        <f>SUM(T77:T82)</f>
        <v>18000.000000000055</v>
      </c>
      <c r="X83" s="8">
        <f>SUM(X77:X82)</f>
        <v>141750.00000000015</v>
      </c>
      <c r="Y83" s="8">
        <f>SUM(Y77:Y82)</f>
        <v>20250.000000000015</v>
      </c>
      <c r="Z83" s="8">
        <f>SUM(Z77:Z82)</f>
        <v>141750.00000000012</v>
      </c>
      <c r="AA83" s="8">
        <f>SUM(AA77:AA82)</f>
        <v>-4499.999999999977</v>
      </c>
      <c r="AE83" s="8">
        <f>SUM(AE77:AE82)</f>
        <v>121500.00000000012</v>
      </c>
      <c r="AF83" s="8">
        <f>SUM(AF77:AF82)</f>
        <v>20250.000000000015</v>
      </c>
      <c r="AG83" s="8">
        <f>SUM(AG77:AG82)</f>
        <v>121500.0000000001</v>
      </c>
      <c r="AH83" s="8">
        <f>SUM(AH77:AH82)</f>
        <v>-6750.00000000003</v>
      </c>
    </row>
    <row r="84" spans="12:33" ht="12.75">
      <c r="L84" s="8"/>
      <c r="S84" s="8"/>
      <c r="Z84" s="8"/>
      <c r="AG84" s="8"/>
    </row>
    <row r="87" ht="12.75">
      <c r="A87" t="s">
        <v>71</v>
      </c>
    </row>
    <row r="88" ht="12.75">
      <c r="B88" s="3" t="s">
        <v>50</v>
      </c>
    </row>
    <row r="89" spans="4:8" ht="12.75">
      <c r="D89" s="10" t="s">
        <v>38</v>
      </c>
      <c r="E89" s="10" t="s">
        <v>54</v>
      </c>
      <c r="F89" s="10" t="s">
        <v>53</v>
      </c>
      <c r="G89" s="10" t="s">
        <v>55</v>
      </c>
      <c r="H89" s="10" t="s">
        <v>56</v>
      </c>
    </row>
    <row r="90" spans="2:8" ht="12.75">
      <c r="B90" s="10" t="s">
        <v>0</v>
      </c>
      <c r="C90" s="10" t="s">
        <v>11</v>
      </c>
      <c r="D90" s="27">
        <v>0</v>
      </c>
      <c r="E90" s="7">
        <f>M64</f>
        <v>-2007.7495893154196</v>
      </c>
      <c r="F90" s="7">
        <f>T64</f>
        <v>-2617.1735559264625</v>
      </c>
      <c r="G90" s="7">
        <f>AA64</f>
        <v>-3226.5975225374937</v>
      </c>
      <c r="H90" s="7">
        <f>AH64</f>
        <v>-4142.246099053916</v>
      </c>
    </row>
    <row r="91" spans="2:8" ht="12.75">
      <c r="B91" s="10"/>
      <c r="C91" s="10" t="s">
        <v>52</v>
      </c>
      <c r="D91" s="30">
        <f>C18</f>
        <v>0.93</v>
      </c>
      <c r="E91" s="30">
        <f>D18</f>
        <v>0.94</v>
      </c>
      <c r="F91" s="30">
        <f>E18</f>
        <v>0.95</v>
      </c>
      <c r="G91" s="30">
        <f>F18</f>
        <v>0.96</v>
      </c>
      <c r="H91" s="30">
        <f>G18</f>
        <v>0.97</v>
      </c>
    </row>
    <row r="92" spans="2:8" ht="12.75">
      <c r="B92" s="10"/>
      <c r="C92" s="10" t="s">
        <v>27</v>
      </c>
      <c r="D92">
        <v>0</v>
      </c>
      <c r="E92" s="7">
        <f>M77</f>
        <v>-4886.405008345435</v>
      </c>
      <c r="F92" s="7">
        <f>T77</f>
        <v>19413.594991654594</v>
      </c>
      <c r="G92" s="7">
        <f>AA77</f>
        <v>4836.895617697752</v>
      </c>
      <c r="H92" s="7">
        <f>AH77</f>
        <v>2410.1962437408947</v>
      </c>
    </row>
    <row r="93" spans="2:8" ht="12.75">
      <c r="B93" s="10"/>
      <c r="C93" s="10" t="s">
        <v>52</v>
      </c>
      <c r="D93" s="30">
        <f>C27</f>
        <v>0.94</v>
      </c>
      <c r="E93" s="30">
        <f>D27</f>
        <v>0.95</v>
      </c>
      <c r="F93" s="30">
        <f>E27</f>
        <v>0.95</v>
      </c>
      <c r="G93" s="30">
        <f>F27</f>
        <v>0.955</v>
      </c>
      <c r="H93" s="30">
        <f>G27</f>
        <v>0.96</v>
      </c>
    </row>
    <row r="94" spans="2:8" ht="12.75">
      <c r="B94" s="10"/>
      <c r="C94" s="24" t="s">
        <v>51</v>
      </c>
      <c r="D94" s="26"/>
      <c r="E94" s="23">
        <f>SUM(E90:E92)</f>
        <v>-6893.214597660854</v>
      </c>
      <c r="F94" s="23">
        <f>SUM(F90:F92)</f>
        <v>16797.37143572813</v>
      </c>
      <c r="G94" s="23">
        <f>SUM(G90:G92)</f>
        <v>1611.258095160258</v>
      </c>
      <c r="H94" s="23">
        <f>SUM(H90:H92)</f>
        <v>-1731.0798553130207</v>
      </c>
    </row>
    <row r="95" spans="2:8" ht="12.75">
      <c r="B95" s="10" t="s">
        <v>1</v>
      </c>
      <c r="C95" s="10" t="s">
        <v>11</v>
      </c>
      <c r="D95">
        <v>0</v>
      </c>
      <c r="E95" s="7">
        <f>M65</f>
        <v>945.7501368948538</v>
      </c>
      <c r="F95" s="7">
        <f>T65</f>
        <v>1187.6088146911773</v>
      </c>
      <c r="G95" s="7">
        <f>AA65</f>
        <v>1429.4674924875003</v>
      </c>
      <c r="H95" s="7">
        <f>AH65</f>
        <v>1265.9179669820273</v>
      </c>
    </row>
    <row r="96" spans="2:8" ht="12.75">
      <c r="B96" s="10"/>
      <c r="C96" s="10"/>
      <c r="D96" s="30">
        <f>C19</f>
        <v>0.9</v>
      </c>
      <c r="E96" s="30">
        <f>D19</f>
        <v>0.9</v>
      </c>
      <c r="F96" s="30">
        <f>E19</f>
        <v>0.9</v>
      </c>
      <c r="G96" s="30">
        <f>F19</f>
        <v>0.9</v>
      </c>
      <c r="H96" s="30">
        <f>G19</f>
        <v>0.9</v>
      </c>
    </row>
    <row r="97" spans="2:8" ht="12.75">
      <c r="B97" s="10"/>
      <c r="C97" s="10" t="s">
        <v>27</v>
      </c>
      <c r="D97">
        <v>0</v>
      </c>
      <c r="E97" s="7">
        <f>M78</f>
        <v>-8378.80166944849</v>
      </c>
      <c r="F97" s="7">
        <f>T78</f>
        <v>-278.8016694484759</v>
      </c>
      <c r="G97" s="7">
        <f>AA78</f>
        <v>-4293.951460767417</v>
      </c>
      <c r="H97" s="7">
        <f>AH78</f>
        <v>-4259.101252086366</v>
      </c>
    </row>
    <row r="98" spans="2:8" ht="12.75">
      <c r="B98" s="10"/>
      <c r="C98" s="10"/>
      <c r="D98" s="30">
        <f>C28</f>
        <v>0.94</v>
      </c>
      <c r="E98" s="30">
        <f>D28</f>
        <v>0.95</v>
      </c>
      <c r="F98" s="30">
        <f>E28</f>
        <v>0.95</v>
      </c>
      <c r="G98" s="30">
        <f>F28</f>
        <v>0.955</v>
      </c>
      <c r="H98" s="30">
        <f>G28</f>
        <v>0.96</v>
      </c>
    </row>
    <row r="99" spans="2:8" ht="12.75">
      <c r="B99" s="10"/>
      <c r="C99" s="24" t="s">
        <v>51</v>
      </c>
      <c r="D99" s="26"/>
      <c r="E99" s="23">
        <f>SUM(E95:E97)</f>
        <v>-7432.151532553637</v>
      </c>
      <c r="F99" s="23">
        <f>SUM(F95:F97)</f>
        <v>909.7071452427015</v>
      </c>
      <c r="G99" s="23">
        <f>SUM(G95:G97)</f>
        <v>-2863.583968279917</v>
      </c>
      <c r="H99" s="23">
        <f>SUM(H95:H97)</f>
        <v>-2992.2832851043386</v>
      </c>
    </row>
    <row r="100" spans="2:8" ht="12.75">
      <c r="B100" s="10" t="s">
        <v>2</v>
      </c>
      <c r="C100" s="10" t="s">
        <v>11</v>
      </c>
      <c r="D100">
        <v>0</v>
      </c>
      <c r="E100" s="7">
        <f>M66</f>
        <v>453.70840178076025</v>
      </c>
      <c r="F100" s="7">
        <f>T66</f>
        <v>577.1377406789219</v>
      </c>
      <c r="G100" s="7">
        <f>AA66</f>
        <v>700.5670795770835</v>
      </c>
      <c r="H100" s="7">
        <f>AH66</f>
        <v>619.9960205280507</v>
      </c>
    </row>
    <row r="101" spans="2:8" ht="12.75">
      <c r="B101" s="10"/>
      <c r="C101" s="10"/>
      <c r="D101" s="30">
        <f>C20</f>
        <v>0.9</v>
      </c>
      <c r="E101" s="30">
        <f>D20</f>
        <v>0.9</v>
      </c>
      <c r="F101" s="30">
        <f>E20</f>
        <v>0.9</v>
      </c>
      <c r="G101" s="30">
        <f>F20</f>
        <v>0.9</v>
      </c>
      <c r="H101" s="30">
        <f>G20</f>
        <v>0.9</v>
      </c>
    </row>
    <row r="102" spans="2:8" ht="12.75">
      <c r="B102" s="10"/>
      <c r="C102" s="10" t="s">
        <v>27</v>
      </c>
      <c r="D102">
        <v>0</v>
      </c>
      <c r="E102" s="7">
        <f>M79</f>
        <v>-4564.400834724245</v>
      </c>
      <c r="F102" s="7">
        <f>T79</f>
        <v>-514.4008347242379</v>
      </c>
      <c r="G102" s="7">
        <f>AA79</f>
        <v>-2475.1007303837087</v>
      </c>
      <c r="H102" s="7">
        <f>AH79</f>
        <v>-2410.800626043183</v>
      </c>
    </row>
    <row r="103" spans="2:8" ht="12.75">
      <c r="B103" s="10"/>
      <c r="C103" s="10"/>
      <c r="D103" s="30">
        <f>C29</f>
        <v>0.94</v>
      </c>
      <c r="E103" s="30">
        <f>D29</f>
        <v>0.95</v>
      </c>
      <c r="F103" s="30">
        <f>E29</f>
        <v>0.95</v>
      </c>
      <c r="G103" s="30">
        <f>F29</f>
        <v>0.955</v>
      </c>
      <c r="H103" s="30">
        <f>G29</f>
        <v>0.96</v>
      </c>
    </row>
    <row r="104" spans="2:8" ht="12.75">
      <c r="B104" s="10"/>
      <c r="C104" s="24" t="s">
        <v>51</v>
      </c>
      <c r="D104" s="26"/>
      <c r="E104" s="23">
        <f>SUM(E100:E102)</f>
        <v>-4109.7924329434845</v>
      </c>
      <c r="F104" s="23">
        <f>SUM(F100:F102)</f>
        <v>63.636905954683925</v>
      </c>
      <c r="G104" s="23">
        <f>SUM(G100:G102)</f>
        <v>-1773.6336508066252</v>
      </c>
      <c r="H104" s="23">
        <f>SUM(H100:H102)</f>
        <v>-1789.9046055151323</v>
      </c>
    </row>
    <row r="105" spans="2:8" ht="12.75">
      <c r="B105" s="10" t="s">
        <v>3</v>
      </c>
      <c r="C105" s="10" t="s">
        <v>11</v>
      </c>
      <c r="D105">
        <v>0</v>
      </c>
      <c r="E105" s="7">
        <f>M67</f>
        <v>355.66763957835326</v>
      </c>
      <c r="F105" s="7">
        <f>T67</f>
        <v>453.53707789422026</v>
      </c>
      <c r="G105" s="7">
        <f>AA67</f>
        <v>551.4065162100871</v>
      </c>
      <c r="H105" s="7">
        <f>AH67</f>
        <v>487.9288383621715</v>
      </c>
    </row>
    <row r="106" spans="2:8" ht="12.75">
      <c r="B106" s="10"/>
      <c r="C106" s="10"/>
      <c r="D106" s="30">
        <f>C21</f>
        <v>0.9</v>
      </c>
      <c r="E106" s="30">
        <f>D21</f>
        <v>0.9</v>
      </c>
      <c r="F106" s="30">
        <f>E21</f>
        <v>0.9</v>
      </c>
      <c r="G106" s="30">
        <f>F21</f>
        <v>0.9</v>
      </c>
      <c r="H106" s="30">
        <f>G21</f>
        <v>0.9</v>
      </c>
    </row>
    <row r="107" spans="2:8" ht="12.75">
      <c r="B107" s="10"/>
      <c r="C107" s="10" t="s">
        <v>27</v>
      </c>
      <c r="D107">
        <v>0</v>
      </c>
      <c r="E107" s="7">
        <f>M80</f>
        <v>-3659.9157473800333</v>
      </c>
      <c r="F107" s="7">
        <f>T80</f>
        <v>-460.41574738002964</v>
      </c>
      <c r="G107" s="7">
        <f>AA80</f>
        <v>-2002.6137789575296</v>
      </c>
      <c r="H107" s="7">
        <f>AH80</f>
        <v>-1945.0618105350259</v>
      </c>
    </row>
    <row r="108" spans="2:8" ht="12.75">
      <c r="B108" s="10"/>
      <c r="C108" s="10"/>
      <c r="D108" s="30">
        <f>C30</f>
        <v>0.94</v>
      </c>
      <c r="E108" s="30">
        <f>D30</f>
        <v>0.95</v>
      </c>
      <c r="F108" s="30">
        <f>E30</f>
        <v>0.95</v>
      </c>
      <c r="G108" s="30">
        <f>F30</f>
        <v>0.955</v>
      </c>
      <c r="H108" s="30">
        <f>G30</f>
        <v>0.96</v>
      </c>
    </row>
    <row r="109" spans="2:8" ht="12.75">
      <c r="B109" s="10"/>
      <c r="C109" s="24" t="s">
        <v>51</v>
      </c>
      <c r="D109" s="26"/>
      <c r="E109" s="23">
        <f>SUM(E105:E107)</f>
        <v>-3303.3481078016803</v>
      </c>
      <c r="F109" s="23">
        <f>SUM(F105:F107)</f>
        <v>-5.978669485809405</v>
      </c>
      <c r="G109" s="23">
        <f>SUM(G105:G107)</f>
        <v>-1450.3072627474426</v>
      </c>
      <c r="H109" s="23">
        <f>SUM(H105:H107)</f>
        <v>-1456.2329721728543</v>
      </c>
    </row>
    <row r="110" spans="2:8" ht="12.75">
      <c r="B110" s="10" t="s">
        <v>4</v>
      </c>
      <c r="C110" s="10" t="s">
        <v>11</v>
      </c>
      <c r="D110">
        <v>0</v>
      </c>
      <c r="E110" s="7">
        <f>M68</f>
        <v>88.23827899560783</v>
      </c>
      <c r="F110" s="7">
        <f>T68</f>
        <v>113.25067738748507</v>
      </c>
      <c r="G110" s="7">
        <f>AA68</f>
        <v>138.26307577936228</v>
      </c>
      <c r="H110" s="7">
        <f>AH68</f>
        <v>122.30608241248845</v>
      </c>
    </row>
    <row r="111" spans="2:8" ht="12.75">
      <c r="B111" s="10"/>
      <c r="C111" s="10"/>
      <c r="D111" s="30">
        <f>C22</f>
        <v>0.9</v>
      </c>
      <c r="E111" s="30">
        <f>D22</f>
        <v>0.9</v>
      </c>
      <c r="F111" s="30">
        <f>E22</f>
        <v>0.9</v>
      </c>
      <c r="G111" s="30">
        <f>F22</f>
        <v>0.9</v>
      </c>
      <c r="H111" s="30">
        <f>G22</f>
        <v>0.9</v>
      </c>
    </row>
    <row r="112" spans="2:8" ht="12.75">
      <c r="B112" s="10"/>
      <c r="C112" s="10" t="s">
        <v>27</v>
      </c>
      <c r="D112">
        <v>0</v>
      </c>
      <c r="E112" s="7">
        <f>M81</f>
        <v>-961.8597587815834</v>
      </c>
      <c r="F112" s="7">
        <f>T81</f>
        <v>-151.85975878158206</v>
      </c>
      <c r="G112" s="7">
        <f>AA81</f>
        <v>-537.8772889338852</v>
      </c>
      <c r="H112">
        <f>H81</f>
        <v>0</v>
      </c>
    </row>
    <row r="113" spans="2:8" ht="12.75">
      <c r="B113" s="10"/>
      <c r="C113" s="10"/>
      <c r="D113" s="30">
        <f>C31</f>
        <v>0.94</v>
      </c>
      <c r="E113" s="30">
        <f>D31</f>
        <v>0.95</v>
      </c>
      <c r="F113" s="30">
        <f>E31</f>
        <v>0.95</v>
      </c>
      <c r="G113" s="30">
        <f>F31</f>
        <v>0.955</v>
      </c>
      <c r="H113" s="30">
        <f>G31</f>
        <v>0.96</v>
      </c>
    </row>
    <row r="114" spans="2:8" ht="12.75">
      <c r="B114" s="10"/>
      <c r="C114" s="24" t="s">
        <v>51</v>
      </c>
      <c r="D114" s="26"/>
      <c r="E114" s="23">
        <f>SUM(E110:E112)</f>
        <v>-872.7214797859756</v>
      </c>
      <c r="F114" s="23">
        <f>SUM(F110:F112)</f>
        <v>-37.709081394096984</v>
      </c>
      <c r="G114" s="23">
        <f>SUM(G110:G112)</f>
        <v>-398.7142131545229</v>
      </c>
      <c r="H114" s="23">
        <f>SUM(H110:H112)</f>
        <v>123.20608241248846</v>
      </c>
    </row>
    <row r="115" spans="2:8" ht="12.75">
      <c r="B115" s="10" t="s">
        <v>7</v>
      </c>
      <c r="C115" s="10" t="s">
        <v>11</v>
      </c>
      <c r="D115">
        <v>0</v>
      </c>
      <c r="E115" s="7">
        <f>M69</f>
        <v>4.38513206585565</v>
      </c>
      <c r="F115" s="7">
        <f>T69</f>
        <v>5.639245274657087</v>
      </c>
      <c r="G115" s="7">
        <f>AA69</f>
        <v>6.893358483458523</v>
      </c>
      <c r="H115" s="7">
        <f>AH69</f>
        <v>6.097190769177737</v>
      </c>
    </row>
    <row r="116" spans="2:8" ht="12.75">
      <c r="B116" s="10"/>
      <c r="C116" s="10"/>
      <c r="D116" s="30">
        <f>C23</f>
        <v>0.9</v>
      </c>
      <c r="E116" s="30">
        <f>D23</f>
        <v>0.9</v>
      </c>
      <c r="F116" s="30">
        <f>E23</f>
        <v>0.9</v>
      </c>
      <c r="G116" s="30">
        <f>F23</f>
        <v>0.9</v>
      </c>
      <c r="H116" s="30">
        <f>G23</f>
        <v>0.9</v>
      </c>
    </row>
    <row r="117" spans="2:8" ht="12.75">
      <c r="B117" s="10"/>
      <c r="C117" s="10" t="s">
        <v>27</v>
      </c>
      <c r="E117" s="7">
        <f>M82</f>
        <v>-48.61698132021547</v>
      </c>
      <c r="F117" s="7">
        <f>T82</f>
        <v>-8.116981320215388</v>
      </c>
      <c r="G117" s="7">
        <f>AA82</f>
        <v>-27.35235865518854</v>
      </c>
      <c r="H117" s="7">
        <f>AH82</f>
        <v>-26.337735990161633</v>
      </c>
    </row>
    <row r="118" spans="2:8" ht="12.75">
      <c r="B118" s="10"/>
      <c r="C118" s="10"/>
      <c r="D118" s="30">
        <f>C32</f>
        <v>0.94</v>
      </c>
      <c r="E118" s="30">
        <f>D32</f>
        <v>0.95</v>
      </c>
      <c r="F118" s="30">
        <f>E32</f>
        <v>0.95</v>
      </c>
      <c r="G118" s="30">
        <f>F32</f>
        <v>0.955</v>
      </c>
      <c r="H118" s="30">
        <f>G32</f>
        <v>0.96</v>
      </c>
    </row>
    <row r="119" spans="2:8" ht="12.75">
      <c r="B119" s="10"/>
      <c r="C119" s="24" t="s">
        <v>51</v>
      </c>
      <c r="D119" s="26"/>
      <c r="E119" s="23">
        <f>SUM(E115:E117)</f>
        <v>-43.331849254359824</v>
      </c>
      <c r="F119" s="23">
        <f>SUM(F115:F117)</f>
        <v>-1.5777360455583</v>
      </c>
      <c r="G119" s="23">
        <f>SUM(G115:G117)</f>
        <v>-19.559000171730016</v>
      </c>
      <c r="H119" s="23">
        <f>SUM(H115:H117)</f>
        <v>-19.340545220983895</v>
      </c>
    </row>
    <row r="126" ht="12.75">
      <c r="C126" s="3" t="s">
        <v>74</v>
      </c>
    </row>
    <row r="127" spans="3:8" ht="12.75">
      <c r="C127" s="32"/>
      <c r="D127" s="32"/>
      <c r="E127" s="32"/>
      <c r="F127" s="32"/>
      <c r="G127" s="32"/>
      <c r="H127" s="32"/>
    </row>
    <row r="128" spans="3:10" ht="12.75">
      <c r="C128" s="32"/>
      <c r="D128" s="10" t="s">
        <v>0</v>
      </c>
      <c r="E128" s="10" t="s">
        <v>1</v>
      </c>
      <c r="F128" s="10" t="s">
        <v>2</v>
      </c>
      <c r="G128" s="10" t="s">
        <v>3</v>
      </c>
      <c r="H128" s="10" t="s">
        <v>4</v>
      </c>
      <c r="I128" s="10" t="s">
        <v>7</v>
      </c>
      <c r="J128" s="10" t="s">
        <v>72</v>
      </c>
    </row>
    <row r="129" spans="4:9" ht="12.75">
      <c r="D129" s="35">
        <f>E7</f>
        <v>0.6</v>
      </c>
      <c r="E129" s="35">
        <f>E8</f>
        <v>0.2</v>
      </c>
      <c r="F129" s="35">
        <f>E9</f>
        <v>0.1</v>
      </c>
      <c r="G129" s="35">
        <f>E10</f>
        <v>0.079</v>
      </c>
      <c r="H129" s="35">
        <f>E11</f>
        <v>0.02</v>
      </c>
      <c r="I129" s="25">
        <f>E12</f>
        <v>0.001</v>
      </c>
    </row>
    <row r="130" spans="3:10" ht="12.75">
      <c r="C130" s="10" t="s">
        <v>0</v>
      </c>
      <c r="D130" s="36"/>
      <c r="E130" s="37">
        <f>E129/SUM($E$129:$I$129)</f>
        <v>0.49999999999999994</v>
      </c>
      <c r="F130" s="37">
        <f>F129/SUM($E$129:$I$129)</f>
        <v>0.24999999999999997</v>
      </c>
      <c r="G130" s="37">
        <f>G129/SUM($E$129:$I$129)</f>
        <v>0.19749999999999995</v>
      </c>
      <c r="H130" s="37">
        <f>H129/SUM($E$129:$I$129)</f>
        <v>0.04999999999999999</v>
      </c>
      <c r="I130" s="37">
        <f>I129/SUM($E$129:$I$129)</f>
        <v>0.0024999999999999996</v>
      </c>
      <c r="J130" s="34">
        <f>SUM(D130:I130)</f>
        <v>0.9999999999999998</v>
      </c>
    </row>
    <row r="131" spans="3:10" ht="12.75">
      <c r="C131" s="10" t="s">
        <v>1</v>
      </c>
      <c r="D131" s="38">
        <f>D129/SUM($D$129,$F$129:$I$129)</f>
        <v>0.75</v>
      </c>
      <c r="E131" s="38"/>
      <c r="F131" s="38">
        <f>F129/SUM($D$129,$F$129:$I$129)</f>
        <v>0.12500000000000003</v>
      </c>
      <c r="G131" s="38">
        <f>G129/SUM($D$129,$F$129:$I$129)</f>
        <v>0.09875</v>
      </c>
      <c r="H131" s="38">
        <f>H129/SUM($D$129,$F$129:$I$129)</f>
        <v>0.025</v>
      </c>
      <c r="I131" s="38">
        <f>I129/SUM($D$129,$F$129:$I$129)</f>
        <v>0.00125</v>
      </c>
      <c r="J131" s="34">
        <f aca="true" t="shared" si="103" ref="J131:J136">SUM(D131:I131)</f>
        <v>1</v>
      </c>
    </row>
    <row r="132" spans="1:10" ht="12.75">
      <c r="A132" s="13"/>
      <c r="B132" s="13"/>
      <c r="C132" s="10" t="s">
        <v>2</v>
      </c>
      <c r="D132" s="38">
        <f>D129/SUM($D$129:$E$129,$G$129:$I$129)</f>
        <v>0.6666666666666666</v>
      </c>
      <c r="E132" s="38">
        <f>E129/SUM($D$129:$E$129,$G$129:$I$129)</f>
        <v>0.22222222222222224</v>
      </c>
      <c r="F132" s="38"/>
      <c r="G132" s="38">
        <f>G129/SUM($D$129:$E$129,$G$129:$I$129)</f>
        <v>0.08777777777777777</v>
      </c>
      <c r="H132" s="38">
        <f>H129/SUM($D$129:$E$129,$G$129:$I$129)</f>
        <v>0.022222222222222223</v>
      </c>
      <c r="I132" s="38">
        <f>I129/SUM($D$129:$E$129,$G$129:$I$129)</f>
        <v>0.0011111111111111111</v>
      </c>
      <c r="J132" s="34">
        <f t="shared" si="103"/>
        <v>0.9999999999999999</v>
      </c>
    </row>
    <row r="133" spans="1:10" ht="12.75">
      <c r="A133" s="13"/>
      <c r="B133" s="13"/>
      <c r="C133" s="10" t="s">
        <v>3</v>
      </c>
      <c r="D133" s="38">
        <f>D129/SUM($D$129:$F$129,$H$129:$I$129)</f>
        <v>0.6514657980456026</v>
      </c>
      <c r="E133" s="38">
        <f>E129/SUM($D$129:$F$129,$H$129:$I$129)</f>
        <v>0.21715526601520088</v>
      </c>
      <c r="F133" s="38">
        <f>F129/SUM($D$129:$F$129,$H$129:$I$129)</f>
        <v>0.10857763300760044</v>
      </c>
      <c r="G133" s="38"/>
      <c r="H133" s="38">
        <f>H129/SUM($D$129:$F$129,$H$129:$I$129)</f>
        <v>0.021715526601520086</v>
      </c>
      <c r="I133" s="38">
        <f>I129/SUM($D$129:$F$129,$H$129:$I$129)</f>
        <v>0.0010857763300760044</v>
      </c>
      <c r="J133" s="34">
        <f t="shared" si="103"/>
        <v>1</v>
      </c>
    </row>
    <row r="134" spans="1:10" ht="12.75">
      <c r="A134" s="13"/>
      <c r="B134" s="13"/>
      <c r="C134" s="10" t="s">
        <v>4</v>
      </c>
      <c r="D134" s="38">
        <f>D129/SUM($D$129:$G$129,$I$129)</f>
        <v>0.6122448979591837</v>
      </c>
      <c r="E134" s="38">
        <f>E129/SUM($D$129:$G$129,$I$129)</f>
        <v>0.20408163265306123</v>
      </c>
      <c r="F134" s="38">
        <f>F129/SUM($D$129:$G$129,$I$129)</f>
        <v>0.10204081632653061</v>
      </c>
      <c r="G134" s="38">
        <f>G129/SUM($D$129:$G$129,$I$129)</f>
        <v>0.08061224489795919</v>
      </c>
      <c r="H134" s="38"/>
      <c r="I134" s="38">
        <f>I129/SUM($D$129:$G$129,$I$129)</f>
        <v>0.0010204081632653062</v>
      </c>
      <c r="J134" s="34">
        <f t="shared" si="103"/>
        <v>1</v>
      </c>
    </row>
    <row r="135" spans="1:10" ht="12.75">
      <c r="A135" s="13"/>
      <c r="B135" s="13"/>
      <c r="C135" s="10" t="s">
        <v>7</v>
      </c>
      <c r="D135" s="38">
        <f>D129/SUM($D$129:$H$129)</f>
        <v>0.6006006006006006</v>
      </c>
      <c r="E135" s="38">
        <f>E129/SUM($D$129:$H$129)</f>
        <v>0.2002002002002002</v>
      </c>
      <c r="F135" s="38">
        <f>F129/SUM($D$129:$H$129)</f>
        <v>0.1001001001001001</v>
      </c>
      <c r="G135" s="38">
        <f>G129/SUM($D$129:$H$129)</f>
        <v>0.07907907907907907</v>
      </c>
      <c r="H135" s="38">
        <f>H129/SUM($D$129:$H$129)</f>
        <v>0.02002002002002002</v>
      </c>
      <c r="I135" s="38"/>
      <c r="J135" s="34">
        <f t="shared" si="103"/>
        <v>1</v>
      </c>
    </row>
    <row r="136" spans="1:10" ht="12.75">
      <c r="A136" s="13"/>
      <c r="B136" s="13"/>
      <c r="C136" s="40" t="s">
        <v>73</v>
      </c>
      <c r="D136" s="39">
        <f aca="true" t="shared" si="104" ref="D136:I136">SUM(D130:D135)/SUM($J$130:$J$135)</f>
        <v>0.5468296605453422</v>
      </c>
      <c r="E136" s="39">
        <f t="shared" si="104"/>
        <v>0.22394322018178073</v>
      </c>
      <c r="F136" s="39">
        <f t="shared" si="104"/>
        <v>0.11428642490570518</v>
      </c>
      <c r="G136" s="39">
        <f t="shared" si="104"/>
        <v>0.09061985029246933</v>
      </c>
      <c r="H136" s="39">
        <f t="shared" si="104"/>
        <v>0.023159628140627053</v>
      </c>
      <c r="I136" s="39">
        <f t="shared" si="104"/>
        <v>0.0011612159340754038</v>
      </c>
      <c r="J136" s="34">
        <f t="shared" si="103"/>
        <v>0.9999999999999999</v>
      </c>
    </row>
    <row r="137" spans="1:5" ht="12.75">
      <c r="A137" s="13"/>
      <c r="B137" s="13"/>
      <c r="C137" s="13"/>
      <c r="D137" s="13"/>
      <c r="E137" s="13"/>
    </row>
    <row r="138" spans="1:10" ht="12.75">
      <c r="A138" s="13"/>
      <c r="B138" s="13"/>
      <c r="C138" s="12"/>
      <c r="D138" s="13"/>
      <c r="E138" s="13"/>
      <c r="F138" s="13"/>
      <c r="G138" s="13"/>
      <c r="H138" s="13"/>
      <c r="I138" s="13"/>
      <c r="J138" s="13"/>
    </row>
    <row r="139" spans="1:10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2.75">
      <c r="A140" s="13"/>
      <c r="B140" s="13"/>
      <c r="C140" s="45"/>
      <c r="D140" s="13"/>
      <c r="E140" s="13"/>
      <c r="F140" s="13"/>
      <c r="G140" s="13"/>
      <c r="H140" s="13"/>
      <c r="I140" s="13"/>
      <c r="J140" s="13"/>
    </row>
    <row r="141" spans="1:10" ht="12.75">
      <c r="A141" s="13"/>
      <c r="B141" s="13"/>
      <c r="C141" s="13"/>
      <c r="D141" s="46"/>
      <c r="E141" s="46"/>
      <c r="F141" s="46"/>
      <c r="G141" s="46"/>
      <c r="H141" s="46"/>
      <c r="I141" s="38"/>
      <c r="J141" s="13"/>
    </row>
    <row r="142" spans="1:10" ht="12.75">
      <c r="A142" s="13"/>
      <c r="B142" s="13"/>
      <c r="C142" s="13"/>
      <c r="D142" s="47"/>
      <c r="E142" s="48"/>
      <c r="F142" s="48"/>
      <c r="G142" s="48"/>
      <c r="H142" s="48"/>
      <c r="I142" s="48"/>
      <c r="J142" s="49"/>
    </row>
    <row r="143" spans="1:10" ht="12.75">
      <c r="A143" s="13"/>
      <c r="B143" s="13"/>
      <c r="C143" s="13"/>
      <c r="D143" s="38"/>
      <c r="E143" s="38"/>
      <c r="F143" s="38"/>
      <c r="G143" s="38"/>
      <c r="H143" s="38"/>
      <c r="I143" s="38"/>
      <c r="J143" s="49"/>
    </row>
    <row r="144" spans="1:10" ht="12.75">
      <c r="A144" s="13"/>
      <c r="B144" s="13"/>
      <c r="C144" s="13"/>
      <c r="D144" s="38"/>
      <c r="E144" s="38"/>
      <c r="F144" s="38"/>
      <c r="G144" s="38"/>
      <c r="H144" s="38"/>
      <c r="I144" s="38"/>
      <c r="J144" s="49"/>
    </row>
    <row r="145" spans="3:10" ht="12.75">
      <c r="C145" s="13"/>
      <c r="D145" s="38"/>
      <c r="E145" s="38"/>
      <c r="F145" s="38"/>
      <c r="G145" s="38"/>
      <c r="H145" s="38"/>
      <c r="I145" s="38"/>
      <c r="J145" s="49"/>
    </row>
    <row r="146" spans="3:10" ht="12.75">
      <c r="C146" s="13"/>
      <c r="D146" s="38"/>
      <c r="E146" s="38"/>
      <c r="F146" s="38"/>
      <c r="G146" s="38"/>
      <c r="H146" s="38"/>
      <c r="I146" s="38"/>
      <c r="J146" s="49"/>
    </row>
    <row r="147" spans="3:10" ht="12.75">
      <c r="C147" s="13"/>
      <c r="D147" s="38"/>
      <c r="E147" s="38"/>
      <c r="F147" s="38"/>
      <c r="G147" s="38"/>
      <c r="H147" s="38"/>
      <c r="I147" s="38"/>
      <c r="J147" s="49"/>
    </row>
    <row r="148" spans="3:10" ht="12.75">
      <c r="C148" s="12"/>
      <c r="D148" s="39"/>
      <c r="E148" s="39"/>
      <c r="F148" s="39"/>
      <c r="G148" s="39"/>
      <c r="H148" s="39"/>
      <c r="I148" s="39"/>
      <c r="J148" s="49"/>
    </row>
    <row r="149" spans="3:10" ht="12.75">
      <c r="C149" s="13"/>
      <c r="D149" s="13"/>
      <c r="E149" s="33"/>
      <c r="F149" s="33"/>
      <c r="G149" s="33"/>
      <c r="H149" s="33"/>
      <c r="I149" s="33"/>
      <c r="J149" s="33"/>
    </row>
    <row r="150" spans="4:10" ht="12.75">
      <c r="D150" s="13"/>
      <c r="E150" s="13"/>
      <c r="F150" s="13"/>
      <c r="G150" s="13"/>
      <c r="H150" s="13"/>
      <c r="I150" s="13"/>
      <c r="J150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85" zoomScaleNormal="85" workbookViewId="0" topLeftCell="A1">
      <selection activeCell="H1" sqref="H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152"/>
  <sheetViews>
    <sheetView zoomScale="70" zoomScaleNormal="70" workbookViewId="0" topLeftCell="A109">
      <selection activeCell="B138" sqref="B138:K152"/>
    </sheetView>
  </sheetViews>
  <sheetFormatPr defaultColWidth="9.140625" defaultRowHeight="12.75"/>
  <cols>
    <col min="3" max="3" width="11.7109375" style="0" customWidth="1"/>
    <col min="4" max="4" width="13.140625" style="0" bestFit="1" customWidth="1"/>
    <col min="5" max="5" width="15.00390625" style="0" customWidth="1"/>
    <col min="6" max="6" width="13.140625" style="0" bestFit="1" customWidth="1"/>
    <col min="7" max="7" width="11.140625" style="0" customWidth="1"/>
    <col min="10" max="10" width="11.421875" style="0" customWidth="1"/>
    <col min="11" max="11" width="13.28125" style="0" customWidth="1"/>
    <col min="12" max="12" width="12.8515625" style="0" customWidth="1"/>
    <col min="13" max="13" width="11.28125" style="0" customWidth="1"/>
    <col min="14" max="14" width="11.57421875" style="0" customWidth="1"/>
    <col min="17" max="17" width="11.8515625" style="0" customWidth="1"/>
    <col min="18" max="18" width="12.7109375" style="0" customWidth="1"/>
    <col min="19" max="19" width="13.140625" style="0" customWidth="1"/>
    <col min="20" max="20" width="10.57421875" style="0" customWidth="1"/>
    <col min="23" max="23" width="10.7109375" style="0" customWidth="1"/>
    <col min="24" max="24" width="12.140625" style="0" customWidth="1"/>
    <col min="25" max="26" width="14.57421875" style="0" customWidth="1"/>
    <col min="33" max="33" width="10.7109375" style="0" customWidth="1"/>
    <col min="34" max="34" width="10.140625" style="0" customWidth="1"/>
    <col min="43" max="43" width="11.140625" style="0" customWidth="1"/>
    <col min="44" max="44" width="11.00390625" style="0" customWidth="1"/>
  </cols>
  <sheetData>
    <row r="2" spans="1:4" ht="38.25">
      <c r="A2" s="3" t="s">
        <v>9</v>
      </c>
      <c r="C2" s="9" t="s">
        <v>63</v>
      </c>
      <c r="D2" s="15">
        <f>18+(17.5%*18)</f>
        <v>21.15</v>
      </c>
    </row>
    <row r="3" spans="1:4" ht="12.75">
      <c r="A3" s="3"/>
      <c r="C3" s="10" t="s">
        <v>14</v>
      </c>
      <c r="D3" s="16">
        <v>1000000</v>
      </c>
    </row>
    <row r="4" spans="1:4" ht="12.75">
      <c r="A4" s="3"/>
      <c r="C4" s="10" t="s">
        <v>15</v>
      </c>
      <c r="D4" s="16">
        <v>1000000</v>
      </c>
    </row>
    <row r="6" spans="1:8" ht="38.25">
      <c r="A6" t="s">
        <v>64</v>
      </c>
      <c r="C6" s="9" t="s">
        <v>5</v>
      </c>
      <c r="D6" s="9" t="s">
        <v>16</v>
      </c>
      <c r="E6" s="9" t="s">
        <v>6</v>
      </c>
      <c r="F6" s="9" t="s">
        <v>17</v>
      </c>
      <c r="G6" s="9" t="s">
        <v>8</v>
      </c>
      <c r="H6" s="9" t="s">
        <v>29</v>
      </c>
    </row>
    <row r="7" spans="2:8" ht="12.75">
      <c r="B7" s="10" t="s">
        <v>0</v>
      </c>
      <c r="C7" s="17">
        <v>0.6</v>
      </c>
      <c r="D7" s="20">
        <f aca="true" t="shared" si="0" ref="D7:D12">C7*$D$3</f>
        <v>600000</v>
      </c>
      <c r="E7" s="17">
        <v>0.6</v>
      </c>
      <c r="F7" s="20">
        <f aca="true" t="shared" si="1" ref="F7:F12">E7*$D$4</f>
        <v>600000</v>
      </c>
      <c r="G7" s="17">
        <v>0.16</v>
      </c>
      <c r="H7" s="7">
        <f aca="true" t="shared" si="2" ref="H7:H12">1%*$D$2*(F7+D7)</f>
        <v>253800</v>
      </c>
    </row>
    <row r="8" spans="2:8" ht="12.75">
      <c r="B8" s="10" t="s">
        <v>1</v>
      </c>
      <c r="C8" s="17">
        <v>0.2</v>
      </c>
      <c r="D8" s="20">
        <f t="shared" si="0"/>
        <v>200000</v>
      </c>
      <c r="E8" s="17">
        <v>0.2</v>
      </c>
      <c r="F8" s="20">
        <f t="shared" si="1"/>
        <v>200000</v>
      </c>
      <c r="G8" s="17">
        <v>0.075</v>
      </c>
      <c r="H8" s="7">
        <f t="shared" si="2"/>
        <v>84600</v>
      </c>
    </row>
    <row r="9" spans="2:8" ht="12.75">
      <c r="B9" s="10" t="s">
        <v>2</v>
      </c>
      <c r="C9" s="17">
        <v>0.1</v>
      </c>
      <c r="D9" s="20">
        <f t="shared" si="0"/>
        <v>100000</v>
      </c>
      <c r="E9" s="17">
        <v>0.1</v>
      </c>
      <c r="F9" s="20">
        <f t="shared" si="1"/>
        <v>100000</v>
      </c>
      <c r="G9" s="17">
        <v>0.02</v>
      </c>
      <c r="H9" s="7">
        <f t="shared" si="2"/>
        <v>42300</v>
      </c>
    </row>
    <row r="10" spans="2:8" ht="12.75">
      <c r="B10" s="10" t="s">
        <v>3</v>
      </c>
      <c r="C10" s="17">
        <v>0.079</v>
      </c>
      <c r="D10" s="20">
        <f t="shared" si="0"/>
        <v>79000</v>
      </c>
      <c r="E10" s="17">
        <v>0.079</v>
      </c>
      <c r="F10" s="20">
        <f t="shared" si="1"/>
        <v>79000</v>
      </c>
      <c r="G10" s="17">
        <v>0.01</v>
      </c>
      <c r="H10" s="7">
        <f t="shared" si="2"/>
        <v>33417</v>
      </c>
    </row>
    <row r="11" spans="2:8" ht="12.75">
      <c r="B11" s="10" t="s">
        <v>4</v>
      </c>
      <c r="C11" s="17">
        <v>0.02</v>
      </c>
      <c r="D11" s="20">
        <f t="shared" si="0"/>
        <v>20000</v>
      </c>
      <c r="E11" s="17">
        <v>0.02</v>
      </c>
      <c r="F11" s="20">
        <f t="shared" si="1"/>
        <v>20000</v>
      </c>
      <c r="G11" s="17">
        <v>0.005</v>
      </c>
      <c r="H11" s="7">
        <f t="shared" si="2"/>
        <v>8460</v>
      </c>
    </row>
    <row r="12" spans="2:8" ht="12.75">
      <c r="B12" s="10" t="s">
        <v>7</v>
      </c>
      <c r="C12" s="18">
        <v>0.001</v>
      </c>
      <c r="D12" s="20">
        <f t="shared" si="0"/>
        <v>1000</v>
      </c>
      <c r="E12" s="18">
        <v>0.001</v>
      </c>
      <c r="F12" s="20">
        <f t="shared" si="1"/>
        <v>1000</v>
      </c>
      <c r="G12" s="18">
        <v>0.001</v>
      </c>
      <c r="H12" s="7">
        <f t="shared" si="2"/>
        <v>423</v>
      </c>
    </row>
    <row r="13" spans="3:7" ht="12.75">
      <c r="C13" s="2">
        <f>SUM(C7:C12)</f>
        <v>1</v>
      </c>
      <c r="D13" s="5">
        <f>SUM(D7:D12)</f>
        <v>1000000</v>
      </c>
      <c r="E13" s="2">
        <f>SUM(E7:E12)</f>
        <v>1</v>
      </c>
      <c r="F13" s="5">
        <f>SUM(F7:F12)</f>
        <v>1000000</v>
      </c>
      <c r="G13" s="2">
        <f>SUM(G7:G12)</f>
        <v>0.271</v>
      </c>
    </row>
    <row r="16" spans="1:2" ht="12.75">
      <c r="A16" t="s">
        <v>65</v>
      </c>
      <c r="B16" s="3" t="s">
        <v>11</v>
      </c>
    </row>
    <row r="17" spans="3:7" ht="12.75">
      <c r="C17" s="10" t="s">
        <v>38</v>
      </c>
      <c r="D17" s="10" t="s">
        <v>39</v>
      </c>
      <c r="E17" s="10" t="s">
        <v>40</v>
      </c>
      <c r="F17" s="10" t="s">
        <v>41</v>
      </c>
      <c r="G17" s="10" t="s">
        <v>42</v>
      </c>
    </row>
    <row r="18" spans="2:7" ht="12.75">
      <c r="B18" s="10" t="s">
        <v>0</v>
      </c>
      <c r="C18" s="17">
        <f>'br pay now redist later'!C18</f>
        <v>0.93</v>
      </c>
      <c r="D18" s="17">
        <f>'br pay now redist later'!D18</f>
        <v>0.94</v>
      </c>
      <c r="E18" s="17">
        <f>'br pay now redist later'!E18</f>
        <v>0.95</v>
      </c>
      <c r="F18" s="17">
        <f>'br pay now redist later'!F18</f>
        <v>0.96</v>
      </c>
      <c r="G18" s="17">
        <f>'br pay now redist later'!G18</f>
        <v>0.97</v>
      </c>
    </row>
    <row r="19" spans="2:7" ht="12.75">
      <c r="B19" s="10" t="s">
        <v>1</v>
      </c>
      <c r="C19" s="17">
        <f>'br pay now redist later'!C19</f>
        <v>0.9</v>
      </c>
      <c r="D19" s="17">
        <f>'br pay now redist later'!D19</f>
        <v>0.9</v>
      </c>
      <c r="E19" s="17">
        <f>'br pay now redist later'!E19</f>
        <v>0.9</v>
      </c>
      <c r="F19" s="17">
        <f>'br pay now redist later'!F19</f>
        <v>0.9</v>
      </c>
      <c r="G19" s="17">
        <f>'br pay now redist later'!G19</f>
        <v>0.9</v>
      </c>
    </row>
    <row r="20" spans="2:7" ht="12.75">
      <c r="B20" s="10" t="s">
        <v>2</v>
      </c>
      <c r="C20" s="17">
        <f>'br pay now redist later'!C20</f>
        <v>0.9</v>
      </c>
      <c r="D20" s="17">
        <f>'br pay now redist later'!D20</f>
        <v>0.9</v>
      </c>
      <c r="E20" s="17">
        <f>'br pay now redist later'!E20</f>
        <v>0.9</v>
      </c>
      <c r="F20" s="17">
        <f>'br pay now redist later'!F20</f>
        <v>0.9</v>
      </c>
      <c r="G20" s="17">
        <f>'br pay now redist later'!G20</f>
        <v>0.9</v>
      </c>
    </row>
    <row r="21" spans="2:7" ht="12.75">
      <c r="B21" s="10" t="s">
        <v>3</v>
      </c>
      <c r="C21" s="17">
        <f>'br pay now redist later'!C21</f>
        <v>0.9</v>
      </c>
      <c r="D21" s="17">
        <f>'br pay now redist later'!D21</f>
        <v>0.9</v>
      </c>
      <c r="E21" s="17">
        <f>'br pay now redist later'!E21</f>
        <v>0.9</v>
      </c>
      <c r="F21" s="17">
        <f>'br pay now redist later'!F21</f>
        <v>0.9</v>
      </c>
      <c r="G21" s="17">
        <f>'br pay now redist later'!G21</f>
        <v>0.9</v>
      </c>
    </row>
    <row r="22" spans="2:7" ht="12.75">
      <c r="B22" s="10" t="s">
        <v>4</v>
      </c>
      <c r="C22" s="17">
        <f>'br pay now redist later'!C22</f>
        <v>0.9</v>
      </c>
      <c r="D22" s="17">
        <f>'br pay now redist later'!D22</f>
        <v>0.9</v>
      </c>
      <c r="E22" s="17">
        <f>'br pay now redist later'!E22</f>
        <v>0.9</v>
      </c>
      <c r="F22" s="17">
        <f>'br pay now redist later'!F22</f>
        <v>0.9</v>
      </c>
      <c r="G22" s="17">
        <f>'br pay now redist later'!G22</f>
        <v>0.9</v>
      </c>
    </row>
    <row r="23" spans="2:7" ht="12.75">
      <c r="B23" s="10" t="s">
        <v>7</v>
      </c>
      <c r="C23" s="17">
        <f>'br pay now redist later'!C23</f>
        <v>0.9</v>
      </c>
      <c r="D23" s="17">
        <f>'br pay now redist later'!D23</f>
        <v>0.9</v>
      </c>
      <c r="E23" s="17">
        <f>'br pay now redist later'!E23</f>
        <v>0.9</v>
      </c>
      <c r="F23" s="17">
        <f>'br pay now redist later'!F23</f>
        <v>0.9</v>
      </c>
      <c r="G23" s="17">
        <f>'br pay now redist later'!G23</f>
        <v>0.9</v>
      </c>
    </row>
    <row r="24" ht="12.75">
      <c r="B24" s="13"/>
    </row>
    <row r="25" spans="1:2" ht="12.75">
      <c r="A25" t="s">
        <v>66</v>
      </c>
      <c r="B25" s="3" t="s">
        <v>27</v>
      </c>
    </row>
    <row r="26" spans="3:7" ht="12.75">
      <c r="C26" s="10" t="s">
        <v>38</v>
      </c>
      <c r="D26" s="10" t="s">
        <v>39</v>
      </c>
      <c r="E26" s="10" t="s">
        <v>40</v>
      </c>
      <c r="F26" s="10" t="s">
        <v>41</v>
      </c>
      <c r="G26" s="10" t="s">
        <v>42</v>
      </c>
    </row>
    <row r="27" spans="2:7" ht="12.75">
      <c r="B27" s="10" t="s">
        <v>0</v>
      </c>
      <c r="C27" s="17">
        <f>'br pay now redist later'!C27</f>
        <v>0.94</v>
      </c>
      <c r="D27" s="17">
        <f>'br pay now redist later'!D27</f>
        <v>0.95</v>
      </c>
      <c r="E27" s="17">
        <f>'br pay now redist later'!E27</f>
        <v>0.95</v>
      </c>
      <c r="F27" s="17">
        <f>'br pay now redist later'!F27</f>
        <v>0.955</v>
      </c>
      <c r="G27" s="17">
        <f>'br pay now redist later'!G27</f>
        <v>0.96</v>
      </c>
    </row>
    <row r="28" spans="2:7" ht="12.75">
      <c r="B28" s="10" t="s">
        <v>1</v>
      </c>
      <c r="C28" s="17">
        <f>'br pay now redist later'!C28</f>
        <v>0.94</v>
      </c>
      <c r="D28" s="17">
        <f>'br pay now redist later'!D28</f>
        <v>0.95</v>
      </c>
      <c r="E28" s="17">
        <f>'br pay now redist later'!E28</f>
        <v>0.95</v>
      </c>
      <c r="F28" s="17">
        <f>'br pay now redist later'!F28</f>
        <v>0.955</v>
      </c>
      <c r="G28" s="17">
        <f>'br pay now redist later'!G28</f>
        <v>0.96</v>
      </c>
    </row>
    <row r="29" spans="2:7" ht="12.75">
      <c r="B29" s="10" t="s">
        <v>2</v>
      </c>
      <c r="C29" s="17">
        <f>'br pay now redist later'!C29</f>
        <v>0.94</v>
      </c>
      <c r="D29" s="17">
        <f>'br pay now redist later'!D29</f>
        <v>0.95</v>
      </c>
      <c r="E29" s="17">
        <f>'br pay now redist later'!E29</f>
        <v>0.95</v>
      </c>
      <c r="F29" s="17">
        <f>'br pay now redist later'!F29</f>
        <v>0.955</v>
      </c>
      <c r="G29" s="17">
        <f>'br pay now redist later'!G29</f>
        <v>0.96</v>
      </c>
    </row>
    <row r="30" spans="2:7" ht="12.75">
      <c r="B30" s="10" t="s">
        <v>3</v>
      </c>
      <c r="C30" s="17">
        <f>'br pay now redist later'!C30</f>
        <v>0.94</v>
      </c>
      <c r="D30" s="17">
        <f>'br pay now redist later'!D30</f>
        <v>0.95</v>
      </c>
      <c r="E30" s="17">
        <f>'br pay now redist later'!E30</f>
        <v>0.95</v>
      </c>
      <c r="F30" s="17">
        <f>'br pay now redist later'!F30</f>
        <v>0.955</v>
      </c>
      <c r="G30" s="17">
        <f>'br pay now redist later'!G30</f>
        <v>0.96</v>
      </c>
    </row>
    <row r="31" spans="2:7" ht="12.75">
      <c r="B31" s="10" t="s">
        <v>4</v>
      </c>
      <c r="C31" s="17">
        <f>'br pay now redist later'!C31</f>
        <v>0.94</v>
      </c>
      <c r="D31" s="17">
        <f>'br pay now redist later'!D31</f>
        <v>0.95</v>
      </c>
      <c r="E31" s="17">
        <f>'br pay now redist later'!E31</f>
        <v>0.95</v>
      </c>
      <c r="F31" s="17">
        <f>'br pay now redist later'!F31</f>
        <v>0.955</v>
      </c>
      <c r="G31" s="17">
        <f>'br pay now redist later'!G31</f>
        <v>0.96</v>
      </c>
    </row>
    <row r="32" spans="2:7" ht="12.75">
      <c r="B32" s="10" t="s">
        <v>7</v>
      </c>
      <c r="C32" s="17">
        <f>'br pay now redist later'!C32</f>
        <v>0.94</v>
      </c>
      <c r="D32" s="17">
        <f>'br pay now redist later'!D32</f>
        <v>0.95</v>
      </c>
      <c r="E32" s="17">
        <f>'br pay now redist later'!E32</f>
        <v>0.95</v>
      </c>
      <c r="F32" s="17">
        <f>'br pay now redist later'!F32</f>
        <v>0.955</v>
      </c>
      <c r="G32" s="17">
        <f>'br pay now redist later'!G32</f>
        <v>0.96</v>
      </c>
    </row>
    <row r="34" ht="12.75">
      <c r="A34" t="s">
        <v>67</v>
      </c>
    </row>
    <row r="35" spans="1:39" ht="12.75">
      <c r="A35" s="3" t="s">
        <v>21</v>
      </c>
      <c r="I35" s="3" t="s">
        <v>22</v>
      </c>
      <c r="S35" s="3" t="s">
        <v>33</v>
      </c>
      <c r="AC35" s="3" t="s">
        <v>36</v>
      </c>
      <c r="AM35" s="3" t="s">
        <v>37</v>
      </c>
    </row>
    <row r="36" ht="12.75">
      <c r="A36" t="s">
        <v>10</v>
      </c>
    </row>
    <row r="37" spans="3:47" ht="51">
      <c r="C37" s="9" t="s">
        <v>11</v>
      </c>
      <c r="D37" s="9" t="s">
        <v>18</v>
      </c>
      <c r="E37" s="9" t="s">
        <v>19</v>
      </c>
      <c r="F37" s="9" t="s">
        <v>20</v>
      </c>
      <c r="G37" s="9" t="s">
        <v>28</v>
      </c>
      <c r="J37" s="9" t="s">
        <v>11</v>
      </c>
      <c r="K37" s="9" t="s">
        <v>18</v>
      </c>
      <c r="L37" s="9" t="s">
        <v>19</v>
      </c>
      <c r="M37" s="9" t="s">
        <v>20</v>
      </c>
      <c r="N37" s="9" t="s">
        <v>31</v>
      </c>
      <c r="O37" s="9" t="s">
        <v>23</v>
      </c>
      <c r="P37" s="9" t="s">
        <v>24</v>
      </c>
      <c r="Q37" s="9" t="s">
        <v>30</v>
      </c>
      <c r="T37" s="9" t="s">
        <v>11</v>
      </c>
      <c r="U37" s="9" t="s">
        <v>18</v>
      </c>
      <c r="V37" s="9" t="s">
        <v>19</v>
      </c>
      <c r="W37" s="9" t="s">
        <v>20</v>
      </c>
      <c r="X37" s="9" t="s">
        <v>31</v>
      </c>
      <c r="Y37" s="9" t="s">
        <v>23</v>
      </c>
      <c r="Z37" s="9" t="s">
        <v>24</v>
      </c>
      <c r="AA37" s="9" t="s">
        <v>30</v>
      </c>
      <c r="AD37" s="9" t="s">
        <v>11</v>
      </c>
      <c r="AE37" s="9" t="s">
        <v>18</v>
      </c>
      <c r="AF37" s="9" t="s">
        <v>19</v>
      </c>
      <c r="AG37" s="9" t="s">
        <v>20</v>
      </c>
      <c r="AH37" s="9" t="s">
        <v>31</v>
      </c>
      <c r="AI37" s="9" t="s">
        <v>23</v>
      </c>
      <c r="AJ37" s="9" t="s">
        <v>24</v>
      </c>
      <c r="AK37" s="9" t="s">
        <v>30</v>
      </c>
      <c r="AN37" s="9" t="s">
        <v>11</v>
      </c>
      <c r="AO37" s="9" t="s">
        <v>18</v>
      </c>
      <c r="AP37" s="9" t="s">
        <v>19</v>
      </c>
      <c r="AQ37" s="9" t="s">
        <v>20</v>
      </c>
      <c r="AR37" s="9" t="s">
        <v>31</v>
      </c>
      <c r="AS37" s="9" t="s">
        <v>23</v>
      </c>
      <c r="AT37" s="9" t="s">
        <v>24</v>
      </c>
      <c r="AU37" s="9" t="s">
        <v>30</v>
      </c>
    </row>
    <row r="38" spans="2:47" ht="12.75">
      <c r="B38" s="10" t="s">
        <v>0</v>
      </c>
      <c r="C38" s="17">
        <f aca="true" t="shared" si="3" ref="C38:C43">C18</f>
        <v>0.93</v>
      </c>
      <c r="D38" s="1">
        <f aca="true" t="shared" si="4" ref="D38:D43">$B$46-C38</f>
        <v>0.039999999999999925</v>
      </c>
      <c r="E38" s="6">
        <f aca="true" t="shared" si="5" ref="E38:E43">IF(D38&gt;0,D38*$F7,0)</f>
        <v>23999.999999999956</v>
      </c>
      <c r="F38" s="7">
        <f aca="true" t="shared" si="6" ref="F38:F43">E38*$C$46</f>
        <v>4799.999999999992</v>
      </c>
      <c r="G38" s="7">
        <f aca="true" t="shared" si="7" ref="G38:G43">0.9*F38</f>
        <v>4319.999999999993</v>
      </c>
      <c r="I38" s="10" t="s">
        <v>0</v>
      </c>
      <c r="J38" s="17">
        <f aca="true" t="shared" si="8" ref="J38:J43">D18</f>
        <v>0.94</v>
      </c>
      <c r="K38" s="1">
        <f aca="true" t="shared" si="9" ref="K38:K43">$B$46-J38</f>
        <v>0.030000000000000027</v>
      </c>
      <c r="L38" s="6">
        <f aca="true" t="shared" si="10" ref="L38:L43">IF(K38&gt;0,K38*$F7,0)</f>
        <v>18000.000000000015</v>
      </c>
      <c r="M38" s="7">
        <f aca="true" t="shared" si="11" ref="M38:M43">L38*$C$46</f>
        <v>3600.000000000003</v>
      </c>
      <c r="N38" s="7">
        <f aca="true" t="shared" si="12" ref="N38:N43">0.9*M38</f>
        <v>3240.0000000000027</v>
      </c>
      <c r="O38" s="1">
        <f aca="true" t="shared" si="13" ref="O38:O43">J38-C38</f>
        <v>0.009999999999999898</v>
      </c>
      <c r="P38" t="str">
        <f aca="true" t="shared" si="14" ref="P38:P43">IF(O38&gt;0,"1","0")</f>
        <v>1</v>
      </c>
      <c r="Q38" s="7">
        <f aca="true" t="shared" si="15" ref="Q38:Q43">0.9*(P38*O38*F7*$C$46)</f>
        <v>1079.999999999989</v>
      </c>
      <c r="S38" s="10" t="s">
        <v>0</v>
      </c>
      <c r="T38" s="17">
        <f aca="true" t="shared" si="16" ref="T38:T43">E18</f>
        <v>0.95</v>
      </c>
      <c r="U38" s="1">
        <f aca="true" t="shared" si="17" ref="U38:U43">$B$46-T38</f>
        <v>0.020000000000000018</v>
      </c>
      <c r="V38" s="6">
        <f aca="true" t="shared" si="18" ref="V38:V43">IF(U38&gt;0,U38*$F7,0)</f>
        <v>12000.000000000011</v>
      </c>
      <c r="W38" s="7">
        <f aca="true" t="shared" si="19" ref="W38:W43">V38*$C$46</f>
        <v>2400.0000000000023</v>
      </c>
      <c r="X38" s="7">
        <f aca="true" t="shared" si="20" ref="X38:X43">0.9*W38</f>
        <v>2160.0000000000023</v>
      </c>
      <c r="Y38" s="1">
        <f aca="true" t="shared" si="21" ref="Y38:Y43">T38-J38</f>
        <v>0.010000000000000009</v>
      </c>
      <c r="Z38" t="str">
        <f aca="true" t="shared" si="22" ref="Z38:Z43">IF(Y38&gt;0,"1","0")</f>
        <v>1</v>
      </c>
      <c r="AA38" s="7">
        <f aca="true" t="shared" si="23" ref="AA38:AA43">0.9*(Z38*Y38*$F7*$C$46)</f>
        <v>1080.0000000000011</v>
      </c>
      <c r="AC38" s="10" t="s">
        <v>0</v>
      </c>
      <c r="AD38" s="17">
        <f aca="true" t="shared" si="24" ref="AD38:AD43">F18</f>
        <v>0.96</v>
      </c>
      <c r="AE38" s="1">
        <f aca="true" t="shared" si="25" ref="AE38:AE43">$B$46-AD38</f>
        <v>0.010000000000000009</v>
      </c>
      <c r="AF38" s="6">
        <f aca="true" t="shared" si="26" ref="AF38:AF43">IF(AE38&gt;0,AE38*$F7,0)</f>
        <v>6000.0000000000055</v>
      </c>
      <c r="AG38" s="7">
        <f aca="true" t="shared" si="27" ref="AG38:AG43">AF38*$C$46</f>
        <v>1200.0000000000011</v>
      </c>
      <c r="AH38" s="7">
        <f aca="true" t="shared" si="28" ref="AH38:AH43">0.9*AG38</f>
        <v>1080.0000000000011</v>
      </c>
      <c r="AI38" s="1">
        <f aca="true" t="shared" si="29" ref="AI38:AI43">AD38-T38</f>
        <v>0.010000000000000009</v>
      </c>
      <c r="AJ38" t="str">
        <f aca="true" t="shared" si="30" ref="AJ38:AJ43">IF(AI38&gt;0,"1","0")</f>
        <v>1</v>
      </c>
      <c r="AK38" s="7">
        <f aca="true" t="shared" si="31" ref="AK38:AK43">0.9*(AJ38*AI38*$F7*$C$46)</f>
        <v>1080.0000000000011</v>
      </c>
      <c r="AM38" s="10" t="s">
        <v>0</v>
      </c>
      <c r="AN38" s="17">
        <f aca="true" t="shared" si="32" ref="AN38:AN43">G18</f>
        <v>0.97</v>
      </c>
      <c r="AO38" s="1">
        <f aca="true" t="shared" si="33" ref="AO38:AO43">$B$46-AN38</f>
        <v>0</v>
      </c>
      <c r="AP38" s="6">
        <f aca="true" t="shared" si="34" ref="AP38:AP43">IF(AO38&gt;0,AO38*$F7,0)</f>
        <v>0</v>
      </c>
      <c r="AQ38" s="7">
        <f aca="true" t="shared" si="35" ref="AQ38:AQ43">AP38*$C$46</f>
        <v>0</v>
      </c>
      <c r="AR38" s="7">
        <f aca="true" t="shared" si="36" ref="AR38:AR43">0.9*AQ38</f>
        <v>0</v>
      </c>
      <c r="AS38" s="1">
        <f aca="true" t="shared" si="37" ref="AS38:AS43">AN38-AD38</f>
        <v>0.010000000000000009</v>
      </c>
      <c r="AT38" t="str">
        <f aca="true" t="shared" si="38" ref="AT38:AT43">IF(AS38&gt;0,"1","0")</f>
        <v>1</v>
      </c>
      <c r="AU38" s="7">
        <f aca="true" t="shared" si="39" ref="AU38:AU43">0.9*(AT38*AS38*$F7*$C$46)</f>
        <v>1080.0000000000011</v>
      </c>
    </row>
    <row r="39" spans="2:47" ht="12.75">
      <c r="B39" s="10" t="s">
        <v>1</v>
      </c>
      <c r="C39" s="17">
        <f t="shared" si="3"/>
        <v>0.9</v>
      </c>
      <c r="D39" s="1">
        <f t="shared" si="4"/>
        <v>0.06999999999999995</v>
      </c>
      <c r="E39" s="6">
        <f t="shared" si="5"/>
        <v>13999.99999999999</v>
      </c>
      <c r="F39" s="7">
        <f t="shared" si="6"/>
        <v>2799.999999999998</v>
      </c>
      <c r="G39" s="7">
        <f t="shared" si="7"/>
        <v>2519.9999999999986</v>
      </c>
      <c r="I39" s="10" t="s">
        <v>1</v>
      </c>
      <c r="J39" s="17">
        <f t="shared" si="8"/>
        <v>0.9</v>
      </c>
      <c r="K39" s="1">
        <f t="shared" si="9"/>
        <v>0.06999999999999995</v>
      </c>
      <c r="L39" s="6">
        <f t="shared" si="10"/>
        <v>13999.99999999999</v>
      </c>
      <c r="M39" s="7">
        <f t="shared" si="11"/>
        <v>2799.999999999998</v>
      </c>
      <c r="N39" s="7">
        <f t="shared" si="12"/>
        <v>2519.9999999999986</v>
      </c>
      <c r="O39" s="1">
        <f t="shared" si="13"/>
        <v>0</v>
      </c>
      <c r="P39" t="str">
        <f t="shared" si="14"/>
        <v>0</v>
      </c>
      <c r="Q39" s="7">
        <f t="shared" si="15"/>
        <v>0</v>
      </c>
      <c r="S39" s="10" t="s">
        <v>1</v>
      </c>
      <c r="T39" s="17">
        <f t="shared" si="16"/>
        <v>0.9</v>
      </c>
      <c r="U39" s="1">
        <f t="shared" si="17"/>
        <v>0.06999999999999995</v>
      </c>
      <c r="V39" s="6">
        <f t="shared" si="18"/>
        <v>13999.99999999999</v>
      </c>
      <c r="W39" s="7">
        <f t="shared" si="19"/>
        <v>2799.999999999998</v>
      </c>
      <c r="X39" s="7">
        <f t="shared" si="20"/>
        <v>2519.9999999999986</v>
      </c>
      <c r="Y39" s="1">
        <f t="shared" si="21"/>
        <v>0</v>
      </c>
      <c r="Z39" t="str">
        <f t="shared" si="22"/>
        <v>0</v>
      </c>
      <c r="AA39" s="7">
        <f t="shared" si="23"/>
        <v>0</v>
      </c>
      <c r="AC39" s="10" t="s">
        <v>1</v>
      </c>
      <c r="AD39" s="17">
        <f t="shared" si="24"/>
        <v>0.9</v>
      </c>
      <c r="AE39" s="1">
        <f t="shared" si="25"/>
        <v>0.06999999999999995</v>
      </c>
      <c r="AF39" s="6">
        <f t="shared" si="26"/>
        <v>13999.99999999999</v>
      </c>
      <c r="AG39" s="7">
        <f t="shared" si="27"/>
        <v>2799.999999999998</v>
      </c>
      <c r="AH39" s="7">
        <f t="shared" si="28"/>
        <v>2519.9999999999986</v>
      </c>
      <c r="AI39" s="1">
        <f t="shared" si="29"/>
        <v>0</v>
      </c>
      <c r="AJ39" t="str">
        <f t="shared" si="30"/>
        <v>0</v>
      </c>
      <c r="AK39" s="7">
        <f t="shared" si="31"/>
        <v>0</v>
      </c>
      <c r="AM39" s="10" t="s">
        <v>1</v>
      </c>
      <c r="AN39" s="17">
        <f t="shared" si="32"/>
        <v>0.9</v>
      </c>
      <c r="AO39" s="1">
        <f t="shared" si="33"/>
        <v>0.06999999999999995</v>
      </c>
      <c r="AP39" s="6">
        <f t="shared" si="34"/>
        <v>13999.99999999999</v>
      </c>
      <c r="AQ39" s="7">
        <f t="shared" si="35"/>
        <v>2799.999999999998</v>
      </c>
      <c r="AR39" s="7">
        <f t="shared" si="36"/>
        <v>2519.9999999999986</v>
      </c>
      <c r="AS39" s="1">
        <f t="shared" si="37"/>
        <v>0</v>
      </c>
      <c r="AT39" t="str">
        <f t="shared" si="38"/>
        <v>0</v>
      </c>
      <c r="AU39" s="7">
        <f t="shared" si="39"/>
        <v>0</v>
      </c>
    </row>
    <row r="40" spans="2:47" ht="12.75">
      <c r="B40" s="10" t="s">
        <v>2</v>
      </c>
      <c r="C40" s="17">
        <f t="shared" si="3"/>
        <v>0.9</v>
      </c>
      <c r="D40" s="1">
        <f t="shared" si="4"/>
        <v>0.06999999999999995</v>
      </c>
      <c r="E40" s="6">
        <f t="shared" si="5"/>
        <v>6999.999999999995</v>
      </c>
      <c r="F40" s="7">
        <f t="shared" si="6"/>
        <v>1399.999999999999</v>
      </c>
      <c r="G40" s="7">
        <f t="shared" si="7"/>
        <v>1259.9999999999993</v>
      </c>
      <c r="I40" s="10" t="s">
        <v>2</v>
      </c>
      <c r="J40" s="17">
        <f t="shared" si="8"/>
        <v>0.9</v>
      </c>
      <c r="K40" s="1">
        <f t="shared" si="9"/>
        <v>0.06999999999999995</v>
      </c>
      <c r="L40" s="6">
        <f t="shared" si="10"/>
        <v>6999.999999999995</v>
      </c>
      <c r="M40" s="7">
        <f t="shared" si="11"/>
        <v>1399.999999999999</v>
      </c>
      <c r="N40" s="7">
        <f t="shared" si="12"/>
        <v>1259.9999999999993</v>
      </c>
      <c r="O40" s="1">
        <f t="shared" si="13"/>
        <v>0</v>
      </c>
      <c r="P40" t="str">
        <f t="shared" si="14"/>
        <v>0</v>
      </c>
      <c r="Q40" s="7">
        <f t="shared" si="15"/>
        <v>0</v>
      </c>
      <c r="S40" s="10" t="s">
        <v>2</v>
      </c>
      <c r="T40" s="17">
        <f t="shared" si="16"/>
        <v>0.9</v>
      </c>
      <c r="U40" s="1">
        <f t="shared" si="17"/>
        <v>0.06999999999999995</v>
      </c>
      <c r="V40" s="6">
        <f t="shared" si="18"/>
        <v>6999.999999999995</v>
      </c>
      <c r="W40" s="7">
        <f t="shared" si="19"/>
        <v>1399.999999999999</v>
      </c>
      <c r="X40" s="7">
        <f t="shared" si="20"/>
        <v>1259.9999999999993</v>
      </c>
      <c r="Y40" s="1">
        <f t="shared" si="21"/>
        <v>0</v>
      </c>
      <c r="Z40" t="str">
        <f t="shared" si="22"/>
        <v>0</v>
      </c>
      <c r="AA40" s="7">
        <f t="shared" si="23"/>
        <v>0</v>
      </c>
      <c r="AC40" s="10" t="s">
        <v>2</v>
      </c>
      <c r="AD40" s="17">
        <f t="shared" si="24"/>
        <v>0.9</v>
      </c>
      <c r="AE40" s="1">
        <f t="shared" si="25"/>
        <v>0.06999999999999995</v>
      </c>
      <c r="AF40" s="6">
        <f t="shared" si="26"/>
        <v>6999.999999999995</v>
      </c>
      <c r="AG40" s="7">
        <f t="shared" si="27"/>
        <v>1399.999999999999</v>
      </c>
      <c r="AH40" s="7">
        <f t="shared" si="28"/>
        <v>1259.9999999999993</v>
      </c>
      <c r="AI40" s="1">
        <f t="shared" si="29"/>
        <v>0</v>
      </c>
      <c r="AJ40" t="str">
        <f t="shared" si="30"/>
        <v>0</v>
      </c>
      <c r="AK40" s="7">
        <f t="shared" si="31"/>
        <v>0</v>
      </c>
      <c r="AM40" s="10" t="s">
        <v>2</v>
      </c>
      <c r="AN40" s="17">
        <f t="shared" si="32"/>
        <v>0.9</v>
      </c>
      <c r="AO40" s="1">
        <f t="shared" si="33"/>
        <v>0.06999999999999995</v>
      </c>
      <c r="AP40" s="6">
        <f t="shared" si="34"/>
        <v>6999.999999999995</v>
      </c>
      <c r="AQ40" s="7">
        <f t="shared" si="35"/>
        <v>1399.999999999999</v>
      </c>
      <c r="AR40" s="7">
        <f t="shared" si="36"/>
        <v>1259.9999999999993</v>
      </c>
      <c r="AS40" s="1">
        <f t="shared" si="37"/>
        <v>0</v>
      </c>
      <c r="AT40" t="str">
        <f t="shared" si="38"/>
        <v>0</v>
      </c>
      <c r="AU40" s="7">
        <f t="shared" si="39"/>
        <v>0</v>
      </c>
    </row>
    <row r="41" spans="2:47" ht="12.75">
      <c r="B41" s="10" t="s">
        <v>3</v>
      </c>
      <c r="C41" s="17">
        <f t="shared" si="3"/>
        <v>0.9</v>
      </c>
      <c r="D41" s="1">
        <f t="shared" si="4"/>
        <v>0.06999999999999995</v>
      </c>
      <c r="E41" s="6">
        <f t="shared" si="5"/>
        <v>5529.999999999996</v>
      </c>
      <c r="F41" s="7">
        <f t="shared" si="6"/>
        <v>1105.9999999999993</v>
      </c>
      <c r="G41" s="7">
        <f t="shared" si="7"/>
        <v>995.3999999999994</v>
      </c>
      <c r="I41" s="10" t="s">
        <v>3</v>
      </c>
      <c r="J41" s="17">
        <f t="shared" si="8"/>
        <v>0.9</v>
      </c>
      <c r="K41" s="1">
        <f t="shared" si="9"/>
        <v>0.06999999999999995</v>
      </c>
      <c r="L41" s="6">
        <f t="shared" si="10"/>
        <v>5529.999999999996</v>
      </c>
      <c r="M41" s="7">
        <f t="shared" si="11"/>
        <v>1105.9999999999993</v>
      </c>
      <c r="N41" s="7">
        <f t="shared" si="12"/>
        <v>995.3999999999994</v>
      </c>
      <c r="O41" s="1">
        <f t="shared" si="13"/>
        <v>0</v>
      </c>
      <c r="P41" t="str">
        <f t="shared" si="14"/>
        <v>0</v>
      </c>
      <c r="Q41" s="7">
        <f t="shared" si="15"/>
        <v>0</v>
      </c>
      <c r="S41" s="10" t="s">
        <v>3</v>
      </c>
      <c r="T41" s="17">
        <f t="shared" si="16"/>
        <v>0.9</v>
      </c>
      <c r="U41" s="1">
        <f t="shared" si="17"/>
        <v>0.06999999999999995</v>
      </c>
      <c r="V41" s="6">
        <f t="shared" si="18"/>
        <v>5529.999999999996</v>
      </c>
      <c r="W41" s="7">
        <f t="shared" si="19"/>
        <v>1105.9999999999993</v>
      </c>
      <c r="X41" s="7">
        <f t="shared" si="20"/>
        <v>995.3999999999994</v>
      </c>
      <c r="Y41" s="1">
        <f t="shared" si="21"/>
        <v>0</v>
      </c>
      <c r="Z41" t="str">
        <f t="shared" si="22"/>
        <v>0</v>
      </c>
      <c r="AA41" s="7">
        <f t="shared" si="23"/>
        <v>0</v>
      </c>
      <c r="AC41" s="10" t="s">
        <v>3</v>
      </c>
      <c r="AD41" s="17">
        <f t="shared" si="24"/>
        <v>0.9</v>
      </c>
      <c r="AE41" s="1">
        <f t="shared" si="25"/>
        <v>0.06999999999999995</v>
      </c>
      <c r="AF41" s="6">
        <f t="shared" si="26"/>
        <v>5529.999999999996</v>
      </c>
      <c r="AG41" s="7">
        <f t="shared" si="27"/>
        <v>1105.9999999999993</v>
      </c>
      <c r="AH41" s="7">
        <f t="shared" si="28"/>
        <v>995.3999999999994</v>
      </c>
      <c r="AI41" s="1">
        <f t="shared" si="29"/>
        <v>0</v>
      </c>
      <c r="AJ41" t="str">
        <f t="shared" si="30"/>
        <v>0</v>
      </c>
      <c r="AK41" s="7">
        <f t="shared" si="31"/>
        <v>0</v>
      </c>
      <c r="AM41" s="10" t="s">
        <v>3</v>
      </c>
      <c r="AN41" s="17">
        <f t="shared" si="32"/>
        <v>0.9</v>
      </c>
      <c r="AO41" s="1">
        <f t="shared" si="33"/>
        <v>0.06999999999999995</v>
      </c>
      <c r="AP41" s="6">
        <f t="shared" si="34"/>
        <v>5529.999999999996</v>
      </c>
      <c r="AQ41" s="7">
        <f t="shared" si="35"/>
        <v>1105.9999999999993</v>
      </c>
      <c r="AR41" s="7">
        <f t="shared" si="36"/>
        <v>995.3999999999994</v>
      </c>
      <c r="AS41" s="1">
        <f t="shared" si="37"/>
        <v>0</v>
      </c>
      <c r="AT41" t="str">
        <f t="shared" si="38"/>
        <v>0</v>
      </c>
      <c r="AU41" s="7">
        <f t="shared" si="39"/>
        <v>0</v>
      </c>
    </row>
    <row r="42" spans="2:47" ht="12.75">
      <c r="B42" s="10" t="s">
        <v>4</v>
      </c>
      <c r="C42" s="17">
        <f t="shared" si="3"/>
        <v>0.9</v>
      </c>
      <c r="D42" s="1">
        <f t="shared" si="4"/>
        <v>0.06999999999999995</v>
      </c>
      <c r="E42" s="6">
        <f t="shared" si="5"/>
        <v>1399.999999999999</v>
      </c>
      <c r="F42" s="7">
        <f t="shared" si="6"/>
        <v>279.99999999999983</v>
      </c>
      <c r="G42" s="7">
        <f t="shared" si="7"/>
        <v>251.99999999999986</v>
      </c>
      <c r="I42" s="10" t="s">
        <v>4</v>
      </c>
      <c r="J42" s="17">
        <f t="shared" si="8"/>
        <v>0.9</v>
      </c>
      <c r="K42" s="1">
        <f t="shared" si="9"/>
        <v>0.06999999999999995</v>
      </c>
      <c r="L42" s="6">
        <f t="shared" si="10"/>
        <v>1399.999999999999</v>
      </c>
      <c r="M42" s="7">
        <f t="shared" si="11"/>
        <v>279.99999999999983</v>
      </c>
      <c r="N42" s="7">
        <f t="shared" si="12"/>
        <v>251.99999999999986</v>
      </c>
      <c r="O42" s="1">
        <f t="shared" si="13"/>
        <v>0</v>
      </c>
      <c r="P42" t="str">
        <f t="shared" si="14"/>
        <v>0</v>
      </c>
      <c r="Q42" s="7">
        <f t="shared" si="15"/>
        <v>0</v>
      </c>
      <c r="S42" s="10" t="s">
        <v>4</v>
      </c>
      <c r="T42" s="17">
        <f t="shared" si="16"/>
        <v>0.9</v>
      </c>
      <c r="U42" s="1">
        <f t="shared" si="17"/>
        <v>0.06999999999999995</v>
      </c>
      <c r="V42" s="6">
        <f t="shared" si="18"/>
        <v>1399.999999999999</v>
      </c>
      <c r="W42" s="7">
        <f t="shared" si="19"/>
        <v>279.99999999999983</v>
      </c>
      <c r="X42" s="7">
        <f t="shared" si="20"/>
        <v>251.99999999999986</v>
      </c>
      <c r="Y42" s="1">
        <f t="shared" si="21"/>
        <v>0</v>
      </c>
      <c r="Z42" t="str">
        <f t="shared" si="22"/>
        <v>0</v>
      </c>
      <c r="AA42" s="7">
        <f t="shared" si="23"/>
        <v>0</v>
      </c>
      <c r="AC42" s="10" t="s">
        <v>4</v>
      </c>
      <c r="AD42" s="17">
        <f t="shared" si="24"/>
        <v>0.9</v>
      </c>
      <c r="AE42" s="1">
        <f t="shared" si="25"/>
        <v>0.06999999999999995</v>
      </c>
      <c r="AF42" s="6">
        <f t="shared" si="26"/>
        <v>1399.999999999999</v>
      </c>
      <c r="AG42" s="7">
        <f t="shared" si="27"/>
        <v>279.99999999999983</v>
      </c>
      <c r="AH42" s="7">
        <f t="shared" si="28"/>
        <v>251.99999999999986</v>
      </c>
      <c r="AI42" s="1">
        <f t="shared" si="29"/>
        <v>0</v>
      </c>
      <c r="AJ42" t="str">
        <f t="shared" si="30"/>
        <v>0</v>
      </c>
      <c r="AK42" s="7">
        <f t="shared" si="31"/>
        <v>0</v>
      </c>
      <c r="AM42" s="10" t="s">
        <v>4</v>
      </c>
      <c r="AN42" s="17">
        <f t="shared" si="32"/>
        <v>0.9</v>
      </c>
      <c r="AO42" s="1">
        <f t="shared" si="33"/>
        <v>0.06999999999999995</v>
      </c>
      <c r="AP42" s="6">
        <f t="shared" si="34"/>
        <v>1399.999999999999</v>
      </c>
      <c r="AQ42" s="7">
        <f t="shared" si="35"/>
        <v>279.99999999999983</v>
      </c>
      <c r="AR42" s="7">
        <f t="shared" si="36"/>
        <v>251.99999999999986</v>
      </c>
      <c r="AS42" s="1">
        <f t="shared" si="37"/>
        <v>0</v>
      </c>
      <c r="AT42" t="str">
        <f t="shared" si="38"/>
        <v>0</v>
      </c>
      <c r="AU42" s="7">
        <f t="shared" si="39"/>
        <v>0</v>
      </c>
    </row>
    <row r="43" spans="2:47" ht="12.75">
      <c r="B43" s="10" t="s">
        <v>7</v>
      </c>
      <c r="C43" s="17">
        <f t="shared" si="3"/>
        <v>0.9</v>
      </c>
      <c r="D43" s="1">
        <f t="shared" si="4"/>
        <v>0.06999999999999995</v>
      </c>
      <c r="E43" s="6">
        <f t="shared" si="5"/>
        <v>69.99999999999996</v>
      </c>
      <c r="F43" s="7">
        <f t="shared" si="6"/>
        <v>13.999999999999993</v>
      </c>
      <c r="G43" s="7">
        <f t="shared" si="7"/>
        <v>12.599999999999994</v>
      </c>
      <c r="I43" s="10" t="s">
        <v>7</v>
      </c>
      <c r="J43" s="17">
        <f t="shared" si="8"/>
        <v>0.9</v>
      </c>
      <c r="K43" s="1">
        <f t="shared" si="9"/>
        <v>0.06999999999999995</v>
      </c>
      <c r="L43" s="6">
        <f t="shared" si="10"/>
        <v>69.99999999999996</v>
      </c>
      <c r="M43" s="7">
        <f t="shared" si="11"/>
        <v>13.999999999999993</v>
      </c>
      <c r="N43" s="7">
        <f t="shared" si="12"/>
        <v>12.599999999999994</v>
      </c>
      <c r="O43" s="1">
        <f t="shared" si="13"/>
        <v>0</v>
      </c>
      <c r="P43" t="str">
        <f t="shared" si="14"/>
        <v>0</v>
      </c>
      <c r="Q43" s="7">
        <f t="shared" si="15"/>
        <v>0</v>
      </c>
      <c r="S43" s="10" t="s">
        <v>7</v>
      </c>
      <c r="T43" s="17">
        <f t="shared" si="16"/>
        <v>0.9</v>
      </c>
      <c r="U43" s="1">
        <f t="shared" si="17"/>
        <v>0.06999999999999995</v>
      </c>
      <c r="V43" s="6">
        <f t="shared" si="18"/>
        <v>69.99999999999996</v>
      </c>
      <c r="W43" s="7">
        <f t="shared" si="19"/>
        <v>13.999999999999993</v>
      </c>
      <c r="X43" s="7">
        <f t="shared" si="20"/>
        <v>12.599999999999994</v>
      </c>
      <c r="Y43" s="1">
        <f t="shared" si="21"/>
        <v>0</v>
      </c>
      <c r="Z43" t="str">
        <f t="shared" si="22"/>
        <v>0</v>
      </c>
      <c r="AA43" s="7">
        <f t="shared" si="23"/>
        <v>0</v>
      </c>
      <c r="AC43" s="10" t="s">
        <v>7</v>
      </c>
      <c r="AD43" s="17">
        <f t="shared" si="24"/>
        <v>0.9</v>
      </c>
      <c r="AE43" s="1">
        <f t="shared" si="25"/>
        <v>0.06999999999999995</v>
      </c>
      <c r="AF43" s="6">
        <f t="shared" si="26"/>
        <v>69.99999999999996</v>
      </c>
      <c r="AG43" s="7">
        <f t="shared" si="27"/>
        <v>13.999999999999993</v>
      </c>
      <c r="AH43" s="7">
        <f t="shared" si="28"/>
        <v>12.599999999999994</v>
      </c>
      <c r="AI43" s="1">
        <f t="shared" si="29"/>
        <v>0</v>
      </c>
      <c r="AJ43" t="str">
        <f t="shared" si="30"/>
        <v>0</v>
      </c>
      <c r="AK43" s="7">
        <f t="shared" si="31"/>
        <v>0</v>
      </c>
      <c r="AM43" s="10" t="s">
        <v>7</v>
      </c>
      <c r="AN43" s="17">
        <f t="shared" si="32"/>
        <v>0.9</v>
      </c>
      <c r="AO43" s="1">
        <f t="shared" si="33"/>
        <v>0.06999999999999995</v>
      </c>
      <c r="AP43" s="6">
        <f t="shared" si="34"/>
        <v>69.99999999999996</v>
      </c>
      <c r="AQ43" s="7">
        <f t="shared" si="35"/>
        <v>13.999999999999993</v>
      </c>
      <c r="AR43" s="7">
        <f t="shared" si="36"/>
        <v>12.599999999999994</v>
      </c>
      <c r="AS43" s="1">
        <f t="shared" si="37"/>
        <v>0</v>
      </c>
      <c r="AT43" t="str">
        <f t="shared" si="38"/>
        <v>0</v>
      </c>
      <c r="AU43" s="7">
        <f t="shared" si="39"/>
        <v>0</v>
      </c>
    </row>
    <row r="44" spans="6:44" ht="12.75">
      <c r="F44" s="8">
        <f>SUM(F38:F43)</f>
        <v>10399.999999999989</v>
      </c>
      <c r="G44" s="8">
        <f>SUM(G38:G43)</f>
        <v>9359.999999999989</v>
      </c>
      <c r="M44" s="8">
        <f>SUM(M38:M43)</f>
        <v>9200</v>
      </c>
      <c r="N44" s="8">
        <f>SUM(N38:N43)</f>
        <v>8280</v>
      </c>
      <c r="W44" s="8">
        <f>SUM(W38:W43)</f>
        <v>7999.999999999998</v>
      </c>
      <c r="X44" s="8">
        <f>SUM(X38:X43)</f>
        <v>7200</v>
      </c>
      <c r="AG44" s="8">
        <f>SUM(AG38:AG43)</f>
        <v>6799.999999999997</v>
      </c>
      <c r="AH44" s="8">
        <f>SUM(AH38:AH43)</f>
        <v>6119.999999999999</v>
      </c>
      <c r="AQ44" s="8">
        <f>SUM(AQ38:AQ43)</f>
        <v>5599.999999999996</v>
      </c>
      <c r="AR44" s="8">
        <f>SUM(AR38:AR43)</f>
        <v>5039.999999999998</v>
      </c>
    </row>
    <row r="45" spans="2:3" ht="12.75">
      <c r="B45" t="s">
        <v>12</v>
      </c>
      <c r="C45" t="s">
        <v>13</v>
      </c>
    </row>
    <row r="46" spans="1:3" ht="12.75">
      <c r="A46" t="s">
        <v>11</v>
      </c>
      <c r="B46" s="1">
        <v>0.97</v>
      </c>
      <c r="C46" s="19">
        <v>0.2</v>
      </c>
    </row>
    <row r="47" spans="1:3" ht="12.75">
      <c r="A47" t="s">
        <v>27</v>
      </c>
      <c r="B47" s="1">
        <v>0.99</v>
      </c>
      <c r="C47" s="19">
        <v>4.5</v>
      </c>
    </row>
    <row r="49" ht="12.75">
      <c r="A49" t="s">
        <v>68</v>
      </c>
    </row>
    <row r="50" spans="1:39" ht="12.75">
      <c r="A50" s="3" t="s">
        <v>21</v>
      </c>
      <c r="I50" s="3" t="s">
        <v>22</v>
      </c>
      <c r="S50" s="3" t="s">
        <v>33</v>
      </c>
      <c r="AC50" s="3" t="s">
        <v>36</v>
      </c>
      <c r="AM50" s="3" t="s">
        <v>37</v>
      </c>
    </row>
    <row r="51" ht="12.75">
      <c r="A51" t="s">
        <v>32</v>
      </c>
    </row>
    <row r="52" spans="3:47" ht="51">
      <c r="C52" s="9" t="s">
        <v>27</v>
      </c>
      <c r="D52" s="9" t="s">
        <v>18</v>
      </c>
      <c r="E52" s="9" t="s">
        <v>19</v>
      </c>
      <c r="F52" s="9" t="s">
        <v>20</v>
      </c>
      <c r="G52" s="9" t="s">
        <v>28</v>
      </c>
      <c r="J52" s="9" t="s">
        <v>27</v>
      </c>
      <c r="K52" s="9" t="s">
        <v>18</v>
      </c>
      <c r="L52" s="9" t="s">
        <v>19</v>
      </c>
      <c r="M52" s="9" t="s">
        <v>20</v>
      </c>
      <c r="N52" s="9" t="s">
        <v>31</v>
      </c>
      <c r="O52" s="9" t="s">
        <v>23</v>
      </c>
      <c r="P52" s="9" t="s">
        <v>24</v>
      </c>
      <c r="Q52" s="9" t="s">
        <v>30</v>
      </c>
      <c r="T52" s="9" t="s">
        <v>27</v>
      </c>
      <c r="U52" s="9" t="s">
        <v>18</v>
      </c>
      <c r="V52" s="9" t="s">
        <v>19</v>
      </c>
      <c r="W52" s="9" t="s">
        <v>20</v>
      </c>
      <c r="X52" s="9" t="s">
        <v>31</v>
      </c>
      <c r="Y52" s="9" t="s">
        <v>23</v>
      </c>
      <c r="Z52" s="9" t="s">
        <v>24</v>
      </c>
      <c r="AA52" s="9" t="s">
        <v>30</v>
      </c>
      <c r="AD52" s="9" t="s">
        <v>27</v>
      </c>
      <c r="AE52" s="9" t="s">
        <v>18</v>
      </c>
      <c r="AF52" s="9" t="s">
        <v>19</v>
      </c>
      <c r="AG52" s="9" t="s">
        <v>20</v>
      </c>
      <c r="AH52" s="9" t="s">
        <v>31</v>
      </c>
      <c r="AI52" s="9" t="s">
        <v>23</v>
      </c>
      <c r="AJ52" s="9" t="s">
        <v>24</v>
      </c>
      <c r="AK52" s="9" t="s">
        <v>30</v>
      </c>
      <c r="AN52" s="9" t="s">
        <v>27</v>
      </c>
      <c r="AO52" s="9" t="s">
        <v>18</v>
      </c>
      <c r="AP52" s="9" t="s">
        <v>19</v>
      </c>
      <c r="AQ52" s="9" t="s">
        <v>20</v>
      </c>
      <c r="AR52" s="9" t="s">
        <v>31</v>
      </c>
      <c r="AS52" s="9" t="s">
        <v>23</v>
      </c>
      <c r="AT52" s="9" t="s">
        <v>24</v>
      </c>
      <c r="AU52" s="9" t="s">
        <v>30</v>
      </c>
    </row>
    <row r="53" spans="2:47" ht="12.75">
      <c r="B53" s="10" t="s">
        <v>0</v>
      </c>
      <c r="C53" s="17">
        <f aca="true" t="shared" si="40" ref="C53:C58">C27</f>
        <v>0.94</v>
      </c>
      <c r="D53" s="1">
        <f aca="true" t="shared" si="41" ref="D53:D58">$B$47-C53</f>
        <v>0.050000000000000044</v>
      </c>
      <c r="E53" s="6">
        <f aca="true" t="shared" si="42" ref="E53:E58">IF(D53&gt;0,D53*$D7,0)</f>
        <v>30000.000000000025</v>
      </c>
      <c r="F53" s="7">
        <f aca="true" t="shared" si="43" ref="F53:F58">E53*$C$47</f>
        <v>135000.00000000012</v>
      </c>
      <c r="G53" s="7">
        <f aca="true" t="shared" si="44" ref="G53:G58">0.9*F53</f>
        <v>121500.0000000001</v>
      </c>
      <c r="I53" s="10" t="s">
        <v>0</v>
      </c>
      <c r="J53" s="17">
        <f aca="true" t="shared" si="45" ref="J53:J58">D27</f>
        <v>0.95</v>
      </c>
      <c r="K53" s="1">
        <f aca="true" t="shared" si="46" ref="K53:K58">$B$47-J53</f>
        <v>0.040000000000000036</v>
      </c>
      <c r="L53" s="6">
        <f aca="true" t="shared" si="47" ref="L53:L58">IF(K53&gt;0,K53*$D7,0)</f>
        <v>24000.000000000022</v>
      </c>
      <c r="M53" s="7">
        <f aca="true" t="shared" si="48" ref="M53:M58">L53*$C$47</f>
        <v>108000.0000000001</v>
      </c>
      <c r="N53" s="7">
        <f aca="true" t="shared" si="49" ref="N53:N58">0.9*M53</f>
        <v>97200.00000000009</v>
      </c>
      <c r="O53" s="1">
        <f aca="true" t="shared" si="50" ref="O53:O58">J53-C53</f>
        <v>0.010000000000000009</v>
      </c>
      <c r="P53" t="str">
        <f aca="true" t="shared" si="51" ref="P53:P58">IF(O53&gt;0,"1","0")</f>
        <v>1</v>
      </c>
      <c r="Q53" s="7">
        <f aca="true" t="shared" si="52" ref="Q53:Q58">0.9*(P53*O53*D7*$C$47)</f>
        <v>24300.000000000022</v>
      </c>
      <c r="S53" s="10" t="s">
        <v>0</v>
      </c>
      <c r="T53" s="17">
        <f aca="true" t="shared" si="53" ref="T53:T58">E27</f>
        <v>0.95</v>
      </c>
      <c r="U53" s="1">
        <f aca="true" t="shared" si="54" ref="U53:U58">$B$47-T53</f>
        <v>0.040000000000000036</v>
      </c>
      <c r="V53" s="6">
        <f aca="true" t="shared" si="55" ref="V53:V58">IF(U53&gt;0,U53*$D7,0)</f>
        <v>24000.000000000022</v>
      </c>
      <c r="W53" s="7">
        <f aca="true" t="shared" si="56" ref="W53:W58">V53*$C$47</f>
        <v>108000.0000000001</v>
      </c>
      <c r="X53" s="7">
        <f aca="true" t="shared" si="57" ref="X53:X58">0.9*W53</f>
        <v>97200.00000000009</v>
      </c>
      <c r="Y53" s="1">
        <f aca="true" t="shared" si="58" ref="Y53:Y58">T53-J53</f>
        <v>0</v>
      </c>
      <c r="Z53" t="str">
        <f aca="true" t="shared" si="59" ref="Z53:Z58">IF(Y53&gt;0,"1","0")</f>
        <v>0</v>
      </c>
      <c r="AA53" s="7">
        <f aca="true" t="shared" si="60" ref="AA53:AA58">0.9*(Z53*Y53*D7*$C$47)</f>
        <v>0</v>
      </c>
      <c r="AC53" s="10" t="s">
        <v>0</v>
      </c>
      <c r="AD53" s="17">
        <f aca="true" t="shared" si="61" ref="AD53:AD58">F27</f>
        <v>0.955</v>
      </c>
      <c r="AE53" s="1">
        <f aca="true" t="shared" si="62" ref="AE53:AE58">$B$47-AD53</f>
        <v>0.03500000000000003</v>
      </c>
      <c r="AF53" s="6">
        <f aca="true" t="shared" si="63" ref="AF53:AF58">IF(AE53&gt;0,AE53*$D7,0)</f>
        <v>21000.00000000002</v>
      </c>
      <c r="AG53" s="7">
        <f aca="true" t="shared" si="64" ref="AG53:AG58">AF53*$C$47</f>
        <v>94500.00000000009</v>
      </c>
      <c r="AH53" s="7">
        <f aca="true" t="shared" si="65" ref="AH53:AH58">0.9*AG53</f>
        <v>85050.00000000009</v>
      </c>
      <c r="AI53" s="1">
        <f aca="true" t="shared" si="66" ref="AI53:AI58">AD53-T53</f>
        <v>0.0050000000000000044</v>
      </c>
      <c r="AJ53" t="str">
        <f aca="true" t="shared" si="67" ref="AJ53:AJ58">IF(AI53&gt;0,"1","0")</f>
        <v>1</v>
      </c>
      <c r="AK53" s="7">
        <f aca="true" t="shared" si="68" ref="AK53:AK58">0.9*(AJ53*AI53*D7*$C$47)</f>
        <v>12150.000000000011</v>
      </c>
      <c r="AM53" s="10" t="s">
        <v>0</v>
      </c>
      <c r="AN53" s="17">
        <f aca="true" t="shared" si="69" ref="AN53:AN58">G27</f>
        <v>0.96</v>
      </c>
      <c r="AO53" s="1">
        <f aca="true" t="shared" si="70" ref="AO53:AO58">$B$47-AN53</f>
        <v>0.030000000000000027</v>
      </c>
      <c r="AP53" s="6">
        <f aca="true" t="shared" si="71" ref="AP53:AP58">IF(AO53&gt;0,AO53*$D7,0)</f>
        <v>18000.000000000015</v>
      </c>
      <c r="AQ53" s="7">
        <f aca="true" t="shared" si="72" ref="AQ53:AQ58">AP53*$C$47</f>
        <v>81000.00000000006</v>
      </c>
      <c r="AR53" s="7">
        <f aca="true" t="shared" si="73" ref="AR53:AR58">0.9*AQ53</f>
        <v>72900.00000000006</v>
      </c>
      <c r="AS53" s="1">
        <f aca="true" t="shared" si="74" ref="AS53:AS58">AN53-AD53</f>
        <v>0.0050000000000000044</v>
      </c>
      <c r="AT53" t="str">
        <f aca="true" t="shared" si="75" ref="AT53:AT58">IF(AS53&gt;0,"1","0")</f>
        <v>1</v>
      </c>
      <c r="AU53" s="7">
        <f aca="true" t="shared" si="76" ref="AU53:AU58">0.9*(AT53*AS53*D7*$C$47)</f>
        <v>12150.000000000011</v>
      </c>
    </row>
    <row r="54" spans="2:47" ht="12.75">
      <c r="B54" s="10" t="s">
        <v>1</v>
      </c>
      <c r="C54" s="17">
        <f t="shared" si="40"/>
        <v>0.94</v>
      </c>
      <c r="D54" s="1">
        <f t="shared" si="41"/>
        <v>0.050000000000000044</v>
      </c>
      <c r="E54" s="6">
        <f t="shared" si="42"/>
        <v>10000.00000000001</v>
      </c>
      <c r="F54" s="7">
        <f t="shared" si="43"/>
        <v>45000.000000000044</v>
      </c>
      <c r="G54" s="7">
        <f t="shared" si="44"/>
        <v>40500.000000000044</v>
      </c>
      <c r="I54" s="10" t="s">
        <v>1</v>
      </c>
      <c r="J54" s="17">
        <f t="shared" si="45"/>
        <v>0.95</v>
      </c>
      <c r="K54" s="1">
        <f t="shared" si="46"/>
        <v>0.040000000000000036</v>
      </c>
      <c r="L54" s="6">
        <f t="shared" si="47"/>
        <v>8000.000000000007</v>
      </c>
      <c r="M54" s="7">
        <f t="shared" si="48"/>
        <v>36000.00000000003</v>
      </c>
      <c r="N54" s="7">
        <f t="shared" si="49"/>
        <v>32400.000000000025</v>
      </c>
      <c r="O54" s="1">
        <f t="shared" si="50"/>
        <v>0.010000000000000009</v>
      </c>
      <c r="P54" t="str">
        <f t="shared" si="51"/>
        <v>1</v>
      </c>
      <c r="Q54" s="7">
        <f t="shared" si="52"/>
        <v>8100.000000000006</v>
      </c>
      <c r="S54" s="10" t="s">
        <v>1</v>
      </c>
      <c r="T54" s="17">
        <f t="shared" si="53"/>
        <v>0.95</v>
      </c>
      <c r="U54" s="1">
        <f t="shared" si="54"/>
        <v>0.040000000000000036</v>
      </c>
      <c r="V54" s="6">
        <f t="shared" si="55"/>
        <v>8000.000000000007</v>
      </c>
      <c r="W54" s="7">
        <f t="shared" si="56"/>
        <v>36000.00000000003</v>
      </c>
      <c r="X54" s="7">
        <f t="shared" si="57"/>
        <v>32400.000000000025</v>
      </c>
      <c r="Y54" s="1">
        <f t="shared" si="58"/>
        <v>0</v>
      </c>
      <c r="Z54" t="str">
        <f t="shared" si="59"/>
        <v>0</v>
      </c>
      <c r="AA54" s="7">
        <f t="shared" si="60"/>
        <v>0</v>
      </c>
      <c r="AC54" s="10" t="s">
        <v>1</v>
      </c>
      <c r="AD54" s="17">
        <f t="shared" si="61"/>
        <v>0.955</v>
      </c>
      <c r="AE54" s="1">
        <f t="shared" si="62"/>
        <v>0.03500000000000003</v>
      </c>
      <c r="AF54" s="6">
        <f t="shared" si="63"/>
        <v>7000.000000000006</v>
      </c>
      <c r="AG54" s="7">
        <f t="shared" si="64"/>
        <v>31500.00000000003</v>
      </c>
      <c r="AH54" s="7">
        <f t="shared" si="65"/>
        <v>28350.000000000025</v>
      </c>
      <c r="AI54" s="1">
        <f t="shared" si="66"/>
        <v>0.0050000000000000044</v>
      </c>
      <c r="AJ54" t="str">
        <f t="shared" si="67"/>
        <v>1</v>
      </c>
      <c r="AK54" s="7">
        <f t="shared" si="68"/>
        <v>4050.000000000003</v>
      </c>
      <c r="AM54" s="10" t="s">
        <v>1</v>
      </c>
      <c r="AN54" s="17">
        <f t="shared" si="69"/>
        <v>0.96</v>
      </c>
      <c r="AO54" s="1">
        <f t="shared" si="70"/>
        <v>0.030000000000000027</v>
      </c>
      <c r="AP54" s="6">
        <f t="shared" si="71"/>
        <v>6000.0000000000055</v>
      </c>
      <c r="AQ54" s="7">
        <f t="shared" si="72"/>
        <v>27000.000000000025</v>
      </c>
      <c r="AR54" s="7">
        <f t="shared" si="73"/>
        <v>24300.000000000022</v>
      </c>
      <c r="AS54" s="1">
        <f t="shared" si="74"/>
        <v>0.0050000000000000044</v>
      </c>
      <c r="AT54" t="str">
        <f t="shared" si="75"/>
        <v>1</v>
      </c>
      <c r="AU54" s="7">
        <f t="shared" si="76"/>
        <v>4050.000000000003</v>
      </c>
    </row>
    <row r="55" spans="2:47" ht="12.75">
      <c r="B55" s="10" t="s">
        <v>2</v>
      </c>
      <c r="C55" s="17">
        <f t="shared" si="40"/>
        <v>0.94</v>
      </c>
      <c r="D55" s="1">
        <f t="shared" si="41"/>
        <v>0.050000000000000044</v>
      </c>
      <c r="E55" s="6">
        <f t="shared" si="42"/>
        <v>5000.000000000005</v>
      </c>
      <c r="F55" s="7">
        <f t="shared" si="43"/>
        <v>22500.000000000022</v>
      </c>
      <c r="G55" s="7">
        <f t="shared" si="44"/>
        <v>20250.000000000022</v>
      </c>
      <c r="I55" s="10" t="s">
        <v>2</v>
      </c>
      <c r="J55" s="17">
        <f t="shared" si="45"/>
        <v>0.95</v>
      </c>
      <c r="K55" s="1">
        <f t="shared" si="46"/>
        <v>0.040000000000000036</v>
      </c>
      <c r="L55" s="6">
        <f t="shared" si="47"/>
        <v>4000.0000000000036</v>
      </c>
      <c r="M55" s="7">
        <f t="shared" si="48"/>
        <v>18000.000000000015</v>
      </c>
      <c r="N55" s="7">
        <f t="shared" si="49"/>
        <v>16200.000000000013</v>
      </c>
      <c r="O55" s="1">
        <f t="shared" si="50"/>
        <v>0.010000000000000009</v>
      </c>
      <c r="P55" t="str">
        <f t="shared" si="51"/>
        <v>1</v>
      </c>
      <c r="Q55" s="7">
        <f t="shared" si="52"/>
        <v>4050.000000000003</v>
      </c>
      <c r="S55" s="10" t="s">
        <v>2</v>
      </c>
      <c r="T55" s="17">
        <f t="shared" si="53"/>
        <v>0.95</v>
      </c>
      <c r="U55" s="1">
        <f t="shared" si="54"/>
        <v>0.040000000000000036</v>
      </c>
      <c r="V55" s="6">
        <f t="shared" si="55"/>
        <v>4000.0000000000036</v>
      </c>
      <c r="W55" s="7">
        <f t="shared" si="56"/>
        <v>18000.000000000015</v>
      </c>
      <c r="X55" s="7">
        <f t="shared" si="57"/>
        <v>16200.000000000013</v>
      </c>
      <c r="Y55" s="1">
        <f t="shared" si="58"/>
        <v>0</v>
      </c>
      <c r="Z55" t="str">
        <f t="shared" si="59"/>
        <v>0</v>
      </c>
      <c r="AA55" s="7">
        <f t="shared" si="60"/>
        <v>0</v>
      </c>
      <c r="AC55" s="10" t="s">
        <v>2</v>
      </c>
      <c r="AD55" s="17">
        <f t="shared" si="61"/>
        <v>0.955</v>
      </c>
      <c r="AE55" s="1">
        <f t="shared" si="62"/>
        <v>0.03500000000000003</v>
      </c>
      <c r="AF55" s="6">
        <f t="shared" si="63"/>
        <v>3500.000000000003</v>
      </c>
      <c r="AG55" s="7">
        <f t="shared" si="64"/>
        <v>15750.000000000015</v>
      </c>
      <c r="AH55" s="7">
        <f t="shared" si="65"/>
        <v>14175.000000000013</v>
      </c>
      <c r="AI55" s="1">
        <f t="shared" si="66"/>
        <v>0.0050000000000000044</v>
      </c>
      <c r="AJ55" t="str">
        <f t="shared" si="67"/>
        <v>1</v>
      </c>
      <c r="AK55" s="7">
        <f t="shared" si="68"/>
        <v>2025.0000000000016</v>
      </c>
      <c r="AM55" s="10" t="s">
        <v>2</v>
      </c>
      <c r="AN55" s="17">
        <f t="shared" si="69"/>
        <v>0.96</v>
      </c>
      <c r="AO55" s="1">
        <f t="shared" si="70"/>
        <v>0.030000000000000027</v>
      </c>
      <c r="AP55" s="6">
        <f t="shared" si="71"/>
        <v>3000.0000000000027</v>
      </c>
      <c r="AQ55" s="7">
        <f t="shared" si="72"/>
        <v>13500.000000000013</v>
      </c>
      <c r="AR55" s="7">
        <f t="shared" si="73"/>
        <v>12150.000000000011</v>
      </c>
      <c r="AS55" s="1">
        <f t="shared" si="74"/>
        <v>0.0050000000000000044</v>
      </c>
      <c r="AT55" t="str">
        <f t="shared" si="75"/>
        <v>1</v>
      </c>
      <c r="AU55" s="7">
        <f t="shared" si="76"/>
        <v>2025.0000000000016</v>
      </c>
    </row>
    <row r="56" spans="2:47" ht="12.75">
      <c r="B56" s="10" t="s">
        <v>3</v>
      </c>
      <c r="C56" s="17">
        <f t="shared" si="40"/>
        <v>0.94</v>
      </c>
      <c r="D56" s="1">
        <f t="shared" si="41"/>
        <v>0.050000000000000044</v>
      </c>
      <c r="E56" s="6">
        <f t="shared" si="42"/>
        <v>3950.0000000000036</v>
      </c>
      <c r="F56" s="7">
        <f t="shared" si="43"/>
        <v>17775.000000000015</v>
      </c>
      <c r="G56" s="7">
        <f t="shared" si="44"/>
        <v>15997.500000000013</v>
      </c>
      <c r="I56" s="10" t="s">
        <v>3</v>
      </c>
      <c r="J56" s="17">
        <f t="shared" si="45"/>
        <v>0.95</v>
      </c>
      <c r="K56" s="1">
        <f t="shared" si="46"/>
        <v>0.040000000000000036</v>
      </c>
      <c r="L56" s="6">
        <f t="shared" si="47"/>
        <v>3160.0000000000027</v>
      </c>
      <c r="M56" s="7">
        <f t="shared" si="48"/>
        <v>14220.000000000013</v>
      </c>
      <c r="N56" s="7">
        <f t="shared" si="49"/>
        <v>12798.000000000011</v>
      </c>
      <c r="O56" s="1">
        <f t="shared" si="50"/>
        <v>0.010000000000000009</v>
      </c>
      <c r="P56" t="str">
        <f t="shared" si="51"/>
        <v>1</v>
      </c>
      <c r="Q56" s="7">
        <f t="shared" si="52"/>
        <v>3199.5000000000027</v>
      </c>
      <c r="S56" s="10" t="s">
        <v>3</v>
      </c>
      <c r="T56" s="17">
        <f t="shared" si="53"/>
        <v>0.95</v>
      </c>
      <c r="U56" s="1">
        <f t="shared" si="54"/>
        <v>0.040000000000000036</v>
      </c>
      <c r="V56" s="6">
        <f t="shared" si="55"/>
        <v>3160.0000000000027</v>
      </c>
      <c r="W56" s="7">
        <f t="shared" si="56"/>
        <v>14220.000000000013</v>
      </c>
      <c r="X56" s="7">
        <f t="shared" si="57"/>
        <v>12798.000000000011</v>
      </c>
      <c r="Y56" s="1">
        <f t="shared" si="58"/>
        <v>0</v>
      </c>
      <c r="Z56" t="str">
        <f t="shared" si="59"/>
        <v>0</v>
      </c>
      <c r="AA56" s="7">
        <f t="shared" si="60"/>
        <v>0</v>
      </c>
      <c r="AC56" s="10" t="s">
        <v>3</v>
      </c>
      <c r="AD56" s="17">
        <f t="shared" si="61"/>
        <v>0.955</v>
      </c>
      <c r="AE56" s="1">
        <f t="shared" si="62"/>
        <v>0.03500000000000003</v>
      </c>
      <c r="AF56" s="6">
        <f t="shared" si="63"/>
        <v>2765.0000000000023</v>
      </c>
      <c r="AG56" s="7">
        <f t="shared" si="64"/>
        <v>12442.500000000011</v>
      </c>
      <c r="AH56" s="7">
        <f t="shared" si="65"/>
        <v>11198.250000000011</v>
      </c>
      <c r="AI56" s="1">
        <f t="shared" si="66"/>
        <v>0.0050000000000000044</v>
      </c>
      <c r="AJ56" t="str">
        <f t="shared" si="67"/>
        <v>1</v>
      </c>
      <c r="AK56" s="7">
        <f t="shared" si="68"/>
        <v>1599.7500000000014</v>
      </c>
      <c r="AM56" s="10" t="s">
        <v>3</v>
      </c>
      <c r="AN56" s="17">
        <f t="shared" si="69"/>
        <v>0.96</v>
      </c>
      <c r="AO56" s="1">
        <f t="shared" si="70"/>
        <v>0.030000000000000027</v>
      </c>
      <c r="AP56" s="6">
        <f t="shared" si="71"/>
        <v>2370.0000000000023</v>
      </c>
      <c r="AQ56" s="7">
        <f t="shared" si="72"/>
        <v>10665.000000000011</v>
      </c>
      <c r="AR56" s="7">
        <f t="shared" si="73"/>
        <v>9598.500000000011</v>
      </c>
      <c r="AS56" s="1">
        <f t="shared" si="74"/>
        <v>0.0050000000000000044</v>
      </c>
      <c r="AT56" t="str">
        <f t="shared" si="75"/>
        <v>1</v>
      </c>
      <c r="AU56" s="7">
        <f t="shared" si="76"/>
        <v>1599.7500000000014</v>
      </c>
    </row>
    <row r="57" spans="2:47" ht="12.75">
      <c r="B57" s="10" t="s">
        <v>4</v>
      </c>
      <c r="C57" s="17">
        <f t="shared" si="40"/>
        <v>0.94</v>
      </c>
      <c r="D57" s="1">
        <f t="shared" si="41"/>
        <v>0.050000000000000044</v>
      </c>
      <c r="E57" s="6">
        <f t="shared" si="42"/>
        <v>1000.0000000000009</v>
      </c>
      <c r="F57" s="7">
        <f t="shared" si="43"/>
        <v>4500.000000000004</v>
      </c>
      <c r="G57" s="7">
        <f t="shared" si="44"/>
        <v>4050.000000000003</v>
      </c>
      <c r="I57" s="10" t="s">
        <v>4</v>
      </c>
      <c r="J57" s="17">
        <f t="shared" si="45"/>
        <v>0.95</v>
      </c>
      <c r="K57" s="1">
        <f t="shared" si="46"/>
        <v>0.040000000000000036</v>
      </c>
      <c r="L57" s="6">
        <f t="shared" si="47"/>
        <v>800.0000000000007</v>
      </c>
      <c r="M57" s="7">
        <f t="shared" si="48"/>
        <v>3600.000000000003</v>
      </c>
      <c r="N57" s="7">
        <f t="shared" si="49"/>
        <v>3240.0000000000027</v>
      </c>
      <c r="O57" s="1">
        <f t="shared" si="50"/>
        <v>0.010000000000000009</v>
      </c>
      <c r="P57" t="str">
        <f t="shared" si="51"/>
        <v>1</v>
      </c>
      <c r="Q57" s="7">
        <f t="shared" si="52"/>
        <v>810.0000000000007</v>
      </c>
      <c r="S57" s="10" t="s">
        <v>4</v>
      </c>
      <c r="T57" s="17">
        <f t="shared" si="53"/>
        <v>0.95</v>
      </c>
      <c r="U57" s="1">
        <f t="shared" si="54"/>
        <v>0.040000000000000036</v>
      </c>
      <c r="V57" s="6">
        <f t="shared" si="55"/>
        <v>800.0000000000007</v>
      </c>
      <c r="W57" s="7">
        <f t="shared" si="56"/>
        <v>3600.000000000003</v>
      </c>
      <c r="X57" s="7">
        <f t="shared" si="57"/>
        <v>3240.0000000000027</v>
      </c>
      <c r="Y57" s="1">
        <f t="shared" si="58"/>
        <v>0</v>
      </c>
      <c r="Z57" t="str">
        <f t="shared" si="59"/>
        <v>0</v>
      </c>
      <c r="AA57" s="7">
        <f t="shared" si="60"/>
        <v>0</v>
      </c>
      <c r="AC57" s="10" t="s">
        <v>4</v>
      </c>
      <c r="AD57" s="17">
        <f t="shared" si="61"/>
        <v>0.955</v>
      </c>
      <c r="AE57" s="1">
        <f t="shared" si="62"/>
        <v>0.03500000000000003</v>
      </c>
      <c r="AF57" s="6">
        <f t="shared" si="63"/>
        <v>700.0000000000006</v>
      </c>
      <c r="AG57" s="7">
        <f t="shared" si="64"/>
        <v>3150.0000000000027</v>
      </c>
      <c r="AH57" s="7">
        <f t="shared" si="65"/>
        <v>2835.0000000000027</v>
      </c>
      <c r="AI57" s="1">
        <f t="shared" si="66"/>
        <v>0.0050000000000000044</v>
      </c>
      <c r="AJ57" t="str">
        <f t="shared" si="67"/>
        <v>1</v>
      </c>
      <c r="AK57" s="7">
        <f t="shared" si="68"/>
        <v>405.00000000000034</v>
      </c>
      <c r="AM57" s="10" t="s">
        <v>4</v>
      </c>
      <c r="AN57" s="17">
        <f t="shared" si="69"/>
        <v>0.96</v>
      </c>
      <c r="AO57" s="1">
        <f t="shared" si="70"/>
        <v>0.030000000000000027</v>
      </c>
      <c r="AP57" s="6">
        <f t="shared" si="71"/>
        <v>600.0000000000006</v>
      </c>
      <c r="AQ57" s="7">
        <f t="shared" si="72"/>
        <v>2700.0000000000027</v>
      </c>
      <c r="AR57" s="7">
        <f t="shared" si="73"/>
        <v>2430.0000000000027</v>
      </c>
      <c r="AS57" s="1">
        <f t="shared" si="74"/>
        <v>0.0050000000000000044</v>
      </c>
      <c r="AT57" t="str">
        <f t="shared" si="75"/>
        <v>1</v>
      </c>
      <c r="AU57" s="7">
        <f t="shared" si="76"/>
        <v>405.00000000000034</v>
      </c>
    </row>
    <row r="58" spans="2:47" ht="12.75">
      <c r="B58" s="10" t="s">
        <v>7</v>
      </c>
      <c r="C58" s="17">
        <f t="shared" si="40"/>
        <v>0.94</v>
      </c>
      <c r="D58" s="1">
        <f t="shared" si="41"/>
        <v>0.050000000000000044</v>
      </c>
      <c r="E58" s="6">
        <f t="shared" si="42"/>
        <v>50.00000000000004</v>
      </c>
      <c r="F58" s="7">
        <f t="shared" si="43"/>
        <v>225.0000000000002</v>
      </c>
      <c r="G58" s="7">
        <f t="shared" si="44"/>
        <v>202.50000000000017</v>
      </c>
      <c r="I58" s="10" t="s">
        <v>7</v>
      </c>
      <c r="J58" s="17">
        <f t="shared" si="45"/>
        <v>0.95</v>
      </c>
      <c r="K58" s="1">
        <f t="shared" si="46"/>
        <v>0.040000000000000036</v>
      </c>
      <c r="L58" s="6">
        <f t="shared" si="47"/>
        <v>40.000000000000036</v>
      </c>
      <c r="M58" s="7">
        <f t="shared" si="48"/>
        <v>180.00000000000017</v>
      </c>
      <c r="N58" s="7">
        <f t="shared" si="49"/>
        <v>162.00000000000017</v>
      </c>
      <c r="O58" s="1">
        <f t="shared" si="50"/>
        <v>0.010000000000000009</v>
      </c>
      <c r="P58" t="str">
        <f t="shared" si="51"/>
        <v>1</v>
      </c>
      <c r="Q58" s="7">
        <f t="shared" si="52"/>
        <v>40.50000000000004</v>
      </c>
      <c r="S58" s="10" t="s">
        <v>7</v>
      </c>
      <c r="T58" s="17">
        <f t="shared" si="53"/>
        <v>0.95</v>
      </c>
      <c r="U58" s="1">
        <f t="shared" si="54"/>
        <v>0.040000000000000036</v>
      </c>
      <c r="V58" s="6">
        <f t="shared" si="55"/>
        <v>40.000000000000036</v>
      </c>
      <c r="W58" s="7">
        <f t="shared" si="56"/>
        <v>180.00000000000017</v>
      </c>
      <c r="X58" s="7">
        <f t="shared" si="57"/>
        <v>162.00000000000017</v>
      </c>
      <c r="Y58" s="1">
        <f t="shared" si="58"/>
        <v>0</v>
      </c>
      <c r="Z58" t="str">
        <f t="shared" si="59"/>
        <v>0</v>
      </c>
      <c r="AA58" s="7">
        <f t="shared" si="60"/>
        <v>0</v>
      </c>
      <c r="AC58" s="10" t="s">
        <v>7</v>
      </c>
      <c r="AD58" s="17">
        <f t="shared" si="61"/>
        <v>0.955</v>
      </c>
      <c r="AE58" s="1">
        <f t="shared" si="62"/>
        <v>0.03500000000000003</v>
      </c>
      <c r="AF58" s="6">
        <f t="shared" si="63"/>
        <v>35.00000000000003</v>
      </c>
      <c r="AG58" s="7">
        <f t="shared" si="64"/>
        <v>157.5000000000001</v>
      </c>
      <c r="AH58" s="7">
        <f t="shared" si="65"/>
        <v>141.7500000000001</v>
      </c>
      <c r="AI58" s="1">
        <f t="shared" si="66"/>
        <v>0.0050000000000000044</v>
      </c>
      <c r="AJ58" t="str">
        <f t="shared" si="67"/>
        <v>1</v>
      </c>
      <c r="AK58" s="7">
        <f t="shared" si="68"/>
        <v>20.25000000000002</v>
      </c>
      <c r="AM58" s="10" t="s">
        <v>7</v>
      </c>
      <c r="AN58" s="17">
        <f t="shared" si="69"/>
        <v>0.96</v>
      </c>
      <c r="AO58" s="1">
        <f t="shared" si="70"/>
        <v>0.030000000000000027</v>
      </c>
      <c r="AP58" s="6">
        <f t="shared" si="71"/>
        <v>30.00000000000003</v>
      </c>
      <c r="AQ58" s="7">
        <f t="shared" si="72"/>
        <v>135.0000000000001</v>
      </c>
      <c r="AR58" s="7">
        <f t="shared" si="73"/>
        <v>121.5000000000001</v>
      </c>
      <c r="AS58" s="1">
        <f t="shared" si="74"/>
        <v>0.0050000000000000044</v>
      </c>
      <c r="AT58" t="str">
        <f t="shared" si="75"/>
        <v>1</v>
      </c>
      <c r="AU58" s="7">
        <f t="shared" si="76"/>
        <v>20.25000000000002</v>
      </c>
    </row>
    <row r="59" spans="6:44" ht="12.75">
      <c r="F59" s="8">
        <f>SUM(F53:F58)</f>
        <v>225000.00000000023</v>
      </c>
      <c r="G59" s="8">
        <f>SUM(G53:G58)</f>
        <v>202500.00000000017</v>
      </c>
      <c r="M59" s="8">
        <f>SUM(M53:M58)</f>
        <v>180000.00000000012</v>
      </c>
      <c r="N59" s="8">
        <f>SUM(N53:N58)</f>
        <v>162000.00000000012</v>
      </c>
      <c r="W59" s="8">
        <f>SUM(W53:W58)</f>
        <v>180000.00000000012</v>
      </c>
      <c r="X59" s="8">
        <f>SUM(X53:X58)</f>
        <v>162000.00000000012</v>
      </c>
      <c r="AG59" s="8">
        <f>SUM(AG53:AG58)</f>
        <v>157500.00000000012</v>
      </c>
      <c r="AH59" s="8">
        <f>SUM(AH53:AH58)</f>
        <v>141750.00000000015</v>
      </c>
      <c r="AQ59" s="8">
        <f>SUM(AQ53:AQ58)</f>
        <v>135000.00000000012</v>
      </c>
      <c r="AR59" s="8">
        <f>SUM(AR53:AR58)</f>
        <v>121500.00000000012</v>
      </c>
    </row>
    <row r="61" ht="12.75">
      <c r="A61" t="s">
        <v>69</v>
      </c>
    </row>
    <row r="62" spans="1:22" ht="12.75">
      <c r="A62" s="3" t="s">
        <v>34</v>
      </c>
      <c r="H62" s="3" t="s">
        <v>44</v>
      </c>
      <c r="O62" s="3" t="s">
        <v>49</v>
      </c>
      <c r="V62" s="3" t="s">
        <v>46</v>
      </c>
    </row>
    <row r="63" spans="3:27" ht="38.25">
      <c r="C63" s="9" t="s">
        <v>31</v>
      </c>
      <c r="D63" s="9" t="s">
        <v>43</v>
      </c>
      <c r="E63" s="9" t="s">
        <v>25</v>
      </c>
      <c r="F63" s="10" t="s">
        <v>26</v>
      </c>
      <c r="J63" s="9" t="s">
        <v>31</v>
      </c>
      <c r="K63" s="9" t="s">
        <v>43</v>
      </c>
      <c r="L63" s="9" t="s">
        <v>25</v>
      </c>
      <c r="M63" s="10" t="s">
        <v>26</v>
      </c>
      <c r="Q63" s="9" t="s">
        <v>31</v>
      </c>
      <c r="R63" s="9" t="s">
        <v>43</v>
      </c>
      <c r="S63" s="9" t="s">
        <v>25</v>
      </c>
      <c r="T63" s="10" t="s">
        <v>26</v>
      </c>
      <c r="X63" s="9" t="s">
        <v>31</v>
      </c>
      <c r="Y63" s="9" t="s">
        <v>43</v>
      </c>
      <c r="Z63" s="9" t="s">
        <v>25</v>
      </c>
      <c r="AA63" s="10" t="s">
        <v>26</v>
      </c>
    </row>
    <row r="64" spans="1:27" ht="12.75">
      <c r="A64" s="7"/>
      <c r="B64" s="10" t="s">
        <v>0</v>
      </c>
      <c r="C64" s="7">
        <f aca="true" t="shared" si="77" ref="C64:C69">N38</f>
        <v>3240.0000000000027</v>
      </c>
      <c r="D64" s="7">
        <f aca="true" t="shared" si="78" ref="D64:D69">Q38</f>
        <v>1079.999999999989</v>
      </c>
      <c r="E64" s="7">
        <f>(C$70-D$70)*$D$136</f>
        <v>3937.17355592647</v>
      </c>
      <c r="F64" s="7">
        <f aca="true" t="shared" si="79" ref="F64:F69">M38-D64-E64</f>
        <v>-1417.1735559264557</v>
      </c>
      <c r="G64" s="8"/>
      <c r="H64" s="7"/>
      <c r="I64" s="10" t="s">
        <v>0</v>
      </c>
      <c r="J64" s="7">
        <f aca="true" t="shared" si="80" ref="J64:J69">X38</f>
        <v>2160.0000000000023</v>
      </c>
      <c r="K64" s="7">
        <f aca="true" t="shared" si="81" ref="K64:K69">AA38</f>
        <v>1080.0000000000011</v>
      </c>
      <c r="L64" s="7">
        <f>(J$70-K$70)*$D$136</f>
        <v>3346.5975225374937</v>
      </c>
      <c r="M64" s="7">
        <f aca="true" t="shared" si="82" ref="M64:M69">W38-K64-L64</f>
        <v>-2026.5975225374925</v>
      </c>
      <c r="O64" s="7"/>
      <c r="P64" s="10" t="s">
        <v>0</v>
      </c>
      <c r="Q64" s="7">
        <f aca="true" t="shared" si="83" ref="Q64:Q69">AH38</f>
        <v>1080.0000000000011</v>
      </c>
      <c r="R64" s="7">
        <f aca="true" t="shared" si="84" ref="R64:R69">AK38</f>
        <v>1080.0000000000011</v>
      </c>
      <c r="S64" s="7">
        <f>(Q$70-R$70)*$D$136</f>
        <v>2756.021489148524</v>
      </c>
      <c r="T64" s="7">
        <f aca="true" t="shared" si="85" ref="T64:T69">AG38-R64-S64</f>
        <v>-2636.021489148524</v>
      </c>
      <c r="V64" s="7"/>
      <c r="W64" s="10" t="s">
        <v>0</v>
      </c>
      <c r="X64" s="7">
        <f aca="true" t="shared" si="86" ref="X64:X69">AR38</f>
        <v>0</v>
      </c>
      <c r="Y64" s="7">
        <f aca="true" t="shared" si="87" ref="Y64:Y69">AU38</f>
        <v>1080.0000000000011</v>
      </c>
      <c r="Z64" s="7">
        <f>(X$70-Y$70)*$D$136</f>
        <v>2165.4454557595536</v>
      </c>
      <c r="AA64" s="7">
        <f aca="true" t="shared" si="88" ref="AA64:AA69">AQ38-Y64-Z64</f>
        <v>-3245.4454557595545</v>
      </c>
    </row>
    <row r="65" spans="2:27" ht="12.75">
      <c r="B65" s="10" t="s">
        <v>1</v>
      </c>
      <c r="C65" s="7">
        <f t="shared" si="77"/>
        <v>2519.9999999999986</v>
      </c>
      <c r="D65" s="7">
        <f t="shared" si="78"/>
        <v>0</v>
      </c>
      <c r="E65" s="7">
        <f>(C$70-D$70)*$E$136</f>
        <v>1612.3911853088237</v>
      </c>
      <c r="F65" s="7">
        <f t="shared" si="79"/>
        <v>1187.6088146911745</v>
      </c>
      <c r="G65" s="8"/>
      <c r="I65" s="10" t="s">
        <v>1</v>
      </c>
      <c r="J65" s="7">
        <f t="shared" si="80"/>
        <v>2519.9999999999986</v>
      </c>
      <c r="K65" s="7">
        <f t="shared" si="81"/>
        <v>0</v>
      </c>
      <c r="L65" s="7">
        <f>(J$70-K$70)*$E$136</f>
        <v>1370.532507512498</v>
      </c>
      <c r="M65" s="7">
        <f t="shared" si="82"/>
        <v>1429.4674924875003</v>
      </c>
      <c r="P65" s="10" t="s">
        <v>1</v>
      </c>
      <c r="Q65" s="7">
        <f t="shared" si="83"/>
        <v>2519.9999999999986</v>
      </c>
      <c r="R65" s="7">
        <f t="shared" si="84"/>
        <v>0</v>
      </c>
      <c r="S65" s="7">
        <f>(Q$70-R$70)*$E$136</f>
        <v>1128.6738297161744</v>
      </c>
      <c r="T65" s="7">
        <f t="shared" si="85"/>
        <v>1671.3261702838238</v>
      </c>
      <c r="W65" s="10" t="s">
        <v>1</v>
      </c>
      <c r="X65" s="7">
        <f t="shared" si="86"/>
        <v>2519.9999999999986</v>
      </c>
      <c r="Y65" s="7">
        <f t="shared" si="87"/>
        <v>0</v>
      </c>
      <c r="Z65" s="7">
        <f>(X$70-Y$70)*$E$136</f>
        <v>886.815151919851</v>
      </c>
      <c r="AA65" s="7">
        <f t="shared" si="88"/>
        <v>1913.1848480801473</v>
      </c>
    </row>
    <row r="66" spans="2:27" ht="12.75">
      <c r="B66" s="10" t="s">
        <v>2</v>
      </c>
      <c r="C66" s="7">
        <f t="shared" si="77"/>
        <v>1259.9999999999993</v>
      </c>
      <c r="D66" s="7">
        <f t="shared" si="78"/>
        <v>0</v>
      </c>
      <c r="E66" s="7">
        <f>(C$70-D$70)*$F$136</f>
        <v>822.8622593210785</v>
      </c>
      <c r="F66" s="7">
        <f t="shared" si="79"/>
        <v>577.1377406789206</v>
      </c>
      <c r="G66" s="8"/>
      <c r="I66" s="10" t="s">
        <v>2</v>
      </c>
      <c r="J66" s="7">
        <f t="shared" si="80"/>
        <v>1259.9999999999993</v>
      </c>
      <c r="K66" s="7">
        <f t="shared" si="81"/>
        <v>0</v>
      </c>
      <c r="L66" s="7">
        <f>(J$70-K$70)*$F$136</f>
        <v>699.4329204229156</v>
      </c>
      <c r="M66" s="7">
        <f t="shared" si="82"/>
        <v>700.5670795770835</v>
      </c>
      <c r="P66" s="10" t="s">
        <v>2</v>
      </c>
      <c r="Q66" s="7">
        <f t="shared" si="83"/>
        <v>1259.9999999999993</v>
      </c>
      <c r="R66" s="7">
        <f t="shared" si="84"/>
        <v>0</v>
      </c>
      <c r="S66" s="7">
        <f>(Q$70-R$70)*$F$136</f>
        <v>576.0035815247538</v>
      </c>
      <c r="T66" s="7">
        <f t="shared" si="85"/>
        <v>823.9964184752453</v>
      </c>
      <c r="W66" s="10" t="s">
        <v>2</v>
      </c>
      <c r="X66" s="7">
        <f t="shared" si="86"/>
        <v>1259.9999999999993</v>
      </c>
      <c r="Y66" s="7">
        <f t="shared" si="87"/>
        <v>0</v>
      </c>
      <c r="Z66" s="7">
        <f>(X$70-Y$70)*$F$136</f>
        <v>452.5742426265922</v>
      </c>
      <c r="AA66" s="7">
        <f t="shared" si="88"/>
        <v>947.4257573734069</v>
      </c>
    </row>
    <row r="67" spans="2:27" ht="12.75">
      <c r="B67" s="10" t="s">
        <v>3</v>
      </c>
      <c r="C67" s="7">
        <f t="shared" si="77"/>
        <v>995.3999999999994</v>
      </c>
      <c r="D67" s="7">
        <f t="shared" si="78"/>
        <v>0</v>
      </c>
      <c r="E67" s="7">
        <f>(C$70-D$70)*$G$136</f>
        <v>652.4629221057802</v>
      </c>
      <c r="F67" s="7">
        <f t="shared" si="79"/>
        <v>453.5370778942191</v>
      </c>
      <c r="G67" s="8"/>
      <c r="I67" s="10" t="s">
        <v>3</v>
      </c>
      <c r="J67" s="7">
        <f t="shared" si="80"/>
        <v>995.3999999999994</v>
      </c>
      <c r="K67" s="7">
        <f t="shared" si="81"/>
        <v>0</v>
      </c>
      <c r="L67" s="7">
        <f>(J$70-K$70)*$G$136</f>
        <v>554.5934837899122</v>
      </c>
      <c r="M67" s="7">
        <f t="shared" si="82"/>
        <v>551.4065162100871</v>
      </c>
      <c r="P67" s="10" t="s">
        <v>3</v>
      </c>
      <c r="Q67" s="7">
        <f t="shared" si="83"/>
        <v>995.3999999999994</v>
      </c>
      <c r="R67" s="7">
        <f t="shared" si="84"/>
        <v>0</v>
      </c>
      <c r="S67" s="7">
        <f>(Q$70-R$70)*$G$136</f>
        <v>456.7240454740452</v>
      </c>
      <c r="T67" s="7">
        <f t="shared" si="85"/>
        <v>649.2759545259541</v>
      </c>
      <c r="W67" s="10" t="s">
        <v>3</v>
      </c>
      <c r="X67" s="7">
        <f t="shared" si="86"/>
        <v>995.3999999999994</v>
      </c>
      <c r="Y67" s="7">
        <f t="shared" si="87"/>
        <v>0</v>
      </c>
      <c r="Z67" s="7">
        <f>(X$70-Y$70)*$G$136</f>
        <v>358.8546071581783</v>
      </c>
      <c r="AA67" s="7">
        <f t="shared" si="88"/>
        <v>747.145392841821</v>
      </c>
    </row>
    <row r="68" spans="2:27" ht="12.75">
      <c r="B68" s="10" t="s">
        <v>4</v>
      </c>
      <c r="C68" s="7">
        <f t="shared" si="77"/>
        <v>251.99999999999986</v>
      </c>
      <c r="D68" s="7">
        <f t="shared" si="78"/>
        <v>0</v>
      </c>
      <c r="E68" s="7">
        <f>(C$70-D$70)*$H$136</f>
        <v>166.74932261251504</v>
      </c>
      <c r="F68" s="7">
        <f t="shared" si="79"/>
        <v>113.25067738748479</v>
      </c>
      <c r="G68" s="8"/>
      <c r="I68" s="10" t="s">
        <v>4</v>
      </c>
      <c r="J68" s="7">
        <f t="shared" si="80"/>
        <v>251.99999999999986</v>
      </c>
      <c r="K68" s="7">
        <f t="shared" si="81"/>
        <v>0</v>
      </c>
      <c r="L68" s="7">
        <f>(J$70-K$70)*$H$136</f>
        <v>141.73692422063755</v>
      </c>
      <c r="M68" s="7">
        <f t="shared" si="82"/>
        <v>138.26307577936228</v>
      </c>
      <c r="P68" s="10" t="s">
        <v>4</v>
      </c>
      <c r="Q68" s="7">
        <f t="shared" si="83"/>
        <v>251.99999999999986</v>
      </c>
      <c r="R68" s="7">
        <f t="shared" si="84"/>
        <v>0</v>
      </c>
      <c r="S68" s="7">
        <f>(Q$70-R$70)*$H$136</f>
        <v>116.7245258287603</v>
      </c>
      <c r="T68" s="7">
        <f t="shared" si="85"/>
        <v>163.27547417123952</v>
      </c>
      <c r="W68" s="10" t="s">
        <v>4</v>
      </c>
      <c r="X68" s="7">
        <f t="shared" si="86"/>
        <v>251.99999999999986</v>
      </c>
      <c r="Y68" s="7">
        <f t="shared" si="87"/>
        <v>0</v>
      </c>
      <c r="Z68" s="7">
        <f>(X$70-Y$70)*$H$136</f>
        <v>91.71212743688307</v>
      </c>
      <c r="AA68" s="7">
        <f t="shared" si="88"/>
        <v>188.28787256311676</v>
      </c>
    </row>
    <row r="69" spans="2:27" ht="12.75">
      <c r="B69" s="10" t="s">
        <v>7</v>
      </c>
      <c r="C69" s="7">
        <f t="shared" si="77"/>
        <v>12.599999999999994</v>
      </c>
      <c r="D69" s="7">
        <f t="shared" si="78"/>
        <v>0</v>
      </c>
      <c r="E69" s="7">
        <f>(C$70-D$70)*$I$136</f>
        <v>8.36075472534292</v>
      </c>
      <c r="F69" s="7">
        <f t="shared" si="79"/>
        <v>5.639245274657073</v>
      </c>
      <c r="G69" s="8"/>
      <c r="I69" s="10" t="s">
        <v>7</v>
      </c>
      <c r="J69" s="7">
        <f t="shared" si="80"/>
        <v>12.599999999999994</v>
      </c>
      <c r="K69" s="7">
        <f t="shared" si="81"/>
        <v>0</v>
      </c>
      <c r="L69" s="7">
        <f>(J$70-K$70)*$I$136</f>
        <v>7.10664151654147</v>
      </c>
      <c r="M69" s="7">
        <f t="shared" si="82"/>
        <v>6.893358483458523</v>
      </c>
      <c r="P69" s="10" t="s">
        <v>7</v>
      </c>
      <c r="Q69" s="7">
        <f t="shared" si="83"/>
        <v>12.599999999999994</v>
      </c>
      <c r="R69" s="7">
        <f t="shared" si="84"/>
        <v>0</v>
      </c>
      <c r="S69" s="7">
        <f>(Q$70-R$70)*$I$136</f>
        <v>5.852528307740033</v>
      </c>
      <c r="T69" s="7">
        <f t="shared" si="85"/>
        <v>8.147471692259959</v>
      </c>
      <c r="W69" s="10" t="s">
        <v>7</v>
      </c>
      <c r="X69" s="7">
        <f t="shared" si="86"/>
        <v>12.599999999999994</v>
      </c>
      <c r="Y69" s="7">
        <f t="shared" si="87"/>
        <v>0</v>
      </c>
      <c r="Z69" s="7">
        <f>(X$70-Y$70)*$I$136</f>
        <v>4.598415098938596</v>
      </c>
      <c r="AA69" s="7">
        <f t="shared" si="88"/>
        <v>9.401584901061398</v>
      </c>
    </row>
    <row r="70" spans="3:27" ht="12.75">
      <c r="C70" s="8">
        <f>SUM(C64:C69)</f>
        <v>8280</v>
      </c>
      <c r="D70" s="8">
        <f>SUM(D64:D69)</f>
        <v>1079.999999999989</v>
      </c>
      <c r="E70" s="8">
        <f>SUM(E64:E69)</f>
        <v>7200.000000000011</v>
      </c>
      <c r="F70" s="8">
        <f>SUM(F64:F69)</f>
        <v>920.0000000000005</v>
      </c>
      <c r="J70" s="8">
        <f>SUM(J64:J69)</f>
        <v>7200</v>
      </c>
      <c r="K70" s="8">
        <f>SUM(K64:K69)</f>
        <v>1080.0000000000011</v>
      </c>
      <c r="L70" s="8">
        <f>SUM(L64:L69)</f>
        <v>6119.999999999998</v>
      </c>
      <c r="M70" s="8">
        <f>SUM(M64:M69)</f>
        <v>799.9999999999993</v>
      </c>
      <c r="Q70" s="8">
        <f>SUM(Q64:Q69)</f>
        <v>6119.999999999999</v>
      </c>
      <c r="R70" s="8">
        <f>SUM(R64:R69)</f>
        <v>1080.0000000000011</v>
      </c>
      <c r="S70" s="8">
        <f>SUM(S64:S69)</f>
        <v>5039.999999999997</v>
      </c>
      <c r="T70" s="8">
        <f>SUM(T64:T69)</f>
        <v>679.9999999999987</v>
      </c>
      <c r="X70" s="8">
        <f>SUM(X64:X69)</f>
        <v>5039.999999999998</v>
      </c>
      <c r="Y70" s="8">
        <f>SUM(Y64:Y69)</f>
        <v>1080.0000000000011</v>
      </c>
      <c r="Z70" s="8">
        <f>SUM(Z64:Z69)</f>
        <v>3959.999999999997</v>
      </c>
      <c r="AA70" s="8">
        <f>SUM(AA64:AA69)</f>
        <v>559.9999999999989</v>
      </c>
    </row>
    <row r="72" ht="12.75">
      <c r="A72" t="s">
        <v>70</v>
      </c>
    </row>
    <row r="73" spans="1:22" ht="12.75">
      <c r="A73" s="3" t="s">
        <v>35</v>
      </c>
      <c r="H73" s="3" t="s">
        <v>45</v>
      </c>
      <c r="O73" s="3" t="s">
        <v>48</v>
      </c>
      <c r="V73" s="3" t="s">
        <v>47</v>
      </c>
    </row>
    <row r="75" spans="3:27" ht="38.25">
      <c r="C75" s="9" t="s">
        <v>31</v>
      </c>
      <c r="D75" s="9" t="s">
        <v>43</v>
      </c>
      <c r="E75" s="9" t="s">
        <v>25</v>
      </c>
      <c r="F75" s="10" t="s">
        <v>26</v>
      </c>
      <c r="J75" s="9" t="s">
        <v>31</v>
      </c>
      <c r="K75" s="9" t="s">
        <v>43</v>
      </c>
      <c r="L75" s="9" t="s">
        <v>25</v>
      </c>
      <c r="M75" s="10" t="s">
        <v>26</v>
      </c>
      <c r="Q75" s="9" t="s">
        <v>31</v>
      </c>
      <c r="R75" s="9" t="s">
        <v>43</v>
      </c>
      <c r="S75" s="9" t="s">
        <v>25</v>
      </c>
      <c r="T75" s="10" t="s">
        <v>26</v>
      </c>
      <c r="X75" s="9" t="s">
        <v>31</v>
      </c>
      <c r="Y75" s="9" t="s">
        <v>43</v>
      </c>
      <c r="Z75" s="9" t="s">
        <v>25</v>
      </c>
      <c r="AA75" s="10" t="s">
        <v>26</v>
      </c>
    </row>
    <row r="76" spans="2:27" ht="12.75">
      <c r="B76" s="10" t="s">
        <v>0</v>
      </c>
      <c r="C76" s="22">
        <f aca="true" t="shared" si="89" ref="C76:C81">N53</f>
        <v>97200.00000000009</v>
      </c>
      <c r="D76" s="7">
        <f aca="true" t="shared" si="90" ref="D76:D81">Q53</f>
        <v>24300.000000000022</v>
      </c>
      <c r="E76" s="7">
        <f>(C$82-D$82)*$D$136</f>
        <v>66439.80375625912</v>
      </c>
      <c r="F76" s="7">
        <f aca="true" t="shared" si="91" ref="F76:F81">M53-D76-E76</f>
        <v>17260.196243740967</v>
      </c>
      <c r="G76" s="8"/>
      <c r="I76" s="10" t="s">
        <v>0</v>
      </c>
      <c r="J76" s="22">
        <f aca="true" t="shared" si="92" ref="J76:J81">X53</f>
        <v>97200.00000000009</v>
      </c>
      <c r="K76" s="7">
        <f aca="true" t="shared" si="93" ref="K76:K81">AA53</f>
        <v>0</v>
      </c>
      <c r="L76" s="7">
        <f>(J$82-K$82)*$D$136</f>
        <v>88586.40500834551</v>
      </c>
      <c r="M76" s="7">
        <f aca="true" t="shared" si="94" ref="M76:M81">W53-K76-L76</f>
        <v>19413.594991654594</v>
      </c>
      <c r="P76" s="10" t="s">
        <v>0</v>
      </c>
      <c r="Q76" s="22">
        <f aca="true" t="shared" si="95" ref="Q76:Q81">AH53</f>
        <v>85050.00000000009</v>
      </c>
      <c r="R76" s="7">
        <f aca="true" t="shared" si="96" ref="R76:R81">AK53</f>
        <v>12150.000000000011</v>
      </c>
      <c r="S76" s="7">
        <f>(Q$82-R$82)*$D$136</f>
        <v>66439.80375625915</v>
      </c>
      <c r="T76" s="7">
        <f aca="true" t="shared" si="97" ref="T76:T81">AG53-R76-S76</f>
        <v>15910.196243740924</v>
      </c>
      <c r="W76" s="10" t="s">
        <v>0</v>
      </c>
      <c r="X76" s="22">
        <f aca="true" t="shared" si="98" ref="X76:X81">AR53</f>
        <v>72900.00000000006</v>
      </c>
      <c r="Y76" s="7">
        <f aca="true" t="shared" si="99" ref="Y76:Y81">AU53</f>
        <v>12150.000000000011</v>
      </c>
      <c r="Z76" s="7">
        <f>(X$82-Y$82)*$D$136</f>
        <v>55366.503130215955</v>
      </c>
      <c r="AA76" s="7">
        <f aca="true" t="shared" si="100" ref="AA76:AA81">AQ53-Y76-Z76</f>
        <v>13483.496869784089</v>
      </c>
    </row>
    <row r="77" spans="2:27" ht="12.75">
      <c r="B77" s="10" t="s">
        <v>1</v>
      </c>
      <c r="C77" s="22">
        <f t="shared" si="89"/>
        <v>32400.000000000025</v>
      </c>
      <c r="D77" s="7">
        <f t="shared" si="90"/>
        <v>8100.000000000006</v>
      </c>
      <c r="E77" s="7">
        <f>(C$82-D$82)*$E$136</f>
        <v>27209.101252086377</v>
      </c>
      <c r="F77" s="7">
        <f t="shared" si="91"/>
        <v>690.8987479136449</v>
      </c>
      <c r="G77" s="8"/>
      <c r="I77" s="10" t="s">
        <v>1</v>
      </c>
      <c r="J77" s="22">
        <f t="shared" si="92"/>
        <v>32400.000000000025</v>
      </c>
      <c r="K77" s="7">
        <f t="shared" si="93"/>
        <v>0</v>
      </c>
      <c r="L77" s="7">
        <f>(J$82-K$82)*$E$136</f>
        <v>36278.801669448505</v>
      </c>
      <c r="M77" s="7">
        <f t="shared" si="94"/>
        <v>-278.8016694484759</v>
      </c>
      <c r="P77" s="10" t="s">
        <v>1</v>
      </c>
      <c r="Q77" s="22">
        <f t="shared" si="95"/>
        <v>28350.000000000025</v>
      </c>
      <c r="R77" s="7">
        <f t="shared" si="96"/>
        <v>4050.000000000003</v>
      </c>
      <c r="S77" s="7">
        <f>(Q$82-R$82)*$E$136</f>
        <v>27209.101252086388</v>
      </c>
      <c r="T77" s="7">
        <f t="shared" si="97"/>
        <v>240.89874791363764</v>
      </c>
      <c r="W77" s="10" t="s">
        <v>1</v>
      </c>
      <c r="X77" s="22">
        <f t="shared" si="98"/>
        <v>24300.000000000022</v>
      </c>
      <c r="Y77" s="7">
        <f t="shared" si="99"/>
        <v>4050.000000000003</v>
      </c>
      <c r="Z77" s="7">
        <f>(X$82-Y$82)*$E$136</f>
        <v>22674.251043405322</v>
      </c>
      <c r="AA77" s="7">
        <f t="shared" si="100"/>
        <v>275.74895659469985</v>
      </c>
    </row>
    <row r="78" spans="2:27" ht="12.75">
      <c r="B78" s="10" t="s">
        <v>2</v>
      </c>
      <c r="C78" s="22">
        <f t="shared" si="89"/>
        <v>16200.000000000013</v>
      </c>
      <c r="D78" s="7">
        <f t="shared" si="90"/>
        <v>4050.000000000003</v>
      </c>
      <c r="E78" s="7">
        <f>(C$82-D$82)*$F$136</f>
        <v>13885.800626043188</v>
      </c>
      <c r="F78" s="7">
        <f t="shared" si="91"/>
        <v>64.19937395682246</v>
      </c>
      <c r="G78" s="8"/>
      <c r="I78" s="10" t="s">
        <v>2</v>
      </c>
      <c r="J78" s="22">
        <f t="shared" si="92"/>
        <v>16200.000000000013</v>
      </c>
      <c r="K78" s="7">
        <f t="shared" si="93"/>
        <v>0</v>
      </c>
      <c r="L78" s="7">
        <f>(J$82-K$82)*$F$136</f>
        <v>18514.400834724252</v>
      </c>
      <c r="M78" s="7">
        <f t="shared" si="94"/>
        <v>-514.4008347242379</v>
      </c>
      <c r="P78" s="10" t="s">
        <v>2</v>
      </c>
      <c r="Q78" s="22">
        <f t="shared" si="95"/>
        <v>14175.000000000013</v>
      </c>
      <c r="R78" s="7">
        <f t="shared" si="96"/>
        <v>2025.0000000000016</v>
      </c>
      <c r="S78" s="7">
        <f>(Q$82-R$82)*$F$136</f>
        <v>13885.800626043194</v>
      </c>
      <c r="T78" s="7">
        <f t="shared" si="97"/>
        <v>-160.80062604318118</v>
      </c>
      <c r="W78" s="10" t="s">
        <v>2</v>
      </c>
      <c r="X78" s="22">
        <f t="shared" si="98"/>
        <v>12150.000000000011</v>
      </c>
      <c r="Y78" s="7">
        <f t="shared" si="99"/>
        <v>2025.0000000000016</v>
      </c>
      <c r="Z78" s="7">
        <f>(X$82-Y$82)*$F$136</f>
        <v>11571.500521702661</v>
      </c>
      <c r="AA78" s="7">
        <f t="shared" si="100"/>
        <v>-96.50052170265008</v>
      </c>
    </row>
    <row r="79" spans="2:27" ht="12.75">
      <c r="B79" s="10" t="s">
        <v>3</v>
      </c>
      <c r="C79" s="22">
        <f t="shared" si="89"/>
        <v>12798.000000000011</v>
      </c>
      <c r="D79" s="7">
        <f t="shared" si="90"/>
        <v>3199.5000000000027</v>
      </c>
      <c r="E79" s="7">
        <f>(C$82-D$82)*$G$136</f>
        <v>11010.311810535031</v>
      </c>
      <c r="F79" s="7">
        <f t="shared" si="91"/>
        <v>10.188189464979587</v>
      </c>
      <c r="G79" s="8"/>
      <c r="I79" s="10" t="s">
        <v>3</v>
      </c>
      <c r="J79" s="22">
        <f t="shared" si="92"/>
        <v>12798.000000000011</v>
      </c>
      <c r="K79" s="7">
        <f t="shared" si="93"/>
        <v>0</v>
      </c>
      <c r="L79" s="7">
        <f>(J$82-K$82)*$G$136</f>
        <v>14680.415747380042</v>
      </c>
      <c r="M79" s="7">
        <f t="shared" si="94"/>
        <v>-460.41574738002964</v>
      </c>
      <c r="P79" s="10" t="s">
        <v>3</v>
      </c>
      <c r="Q79" s="22">
        <f t="shared" si="95"/>
        <v>11198.250000000011</v>
      </c>
      <c r="R79" s="7">
        <f t="shared" si="96"/>
        <v>1599.7500000000014</v>
      </c>
      <c r="S79" s="7">
        <f>(Q$82-R$82)*$G$136</f>
        <v>11010.311810535035</v>
      </c>
      <c r="T79" s="7">
        <f t="shared" si="97"/>
        <v>-167.56181053502587</v>
      </c>
      <c r="W79" s="10" t="s">
        <v>3</v>
      </c>
      <c r="X79" s="22">
        <f t="shared" si="98"/>
        <v>9598.500000000011</v>
      </c>
      <c r="Y79" s="7">
        <f t="shared" si="99"/>
        <v>1599.7500000000014</v>
      </c>
      <c r="Z79" s="7">
        <f>(X$82-Y$82)*$G$136</f>
        <v>9175.25984211253</v>
      </c>
      <c r="AA79" s="7">
        <f t="shared" si="100"/>
        <v>-110.00984211252035</v>
      </c>
    </row>
    <row r="80" spans="2:27" ht="12.75">
      <c r="B80" s="10" t="s">
        <v>4</v>
      </c>
      <c r="C80" s="22">
        <f t="shared" si="89"/>
        <v>3240.0000000000027</v>
      </c>
      <c r="D80" s="7">
        <f t="shared" si="90"/>
        <v>810.0000000000007</v>
      </c>
      <c r="E80" s="7">
        <f>(C$82-D$82)*$H$136</f>
        <v>2813.894819086189</v>
      </c>
      <c r="F80" s="7">
        <f t="shared" si="91"/>
        <v>-23.89481908618609</v>
      </c>
      <c r="G80" s="8"/>
      <c r="I80" s="10" t="s">
        <v>4</v>
      </c>
      <c r="J80" s="22">
        <f t="shared" si="92"/>
        <v>3240.0000000000027</v>
      </c>
      <c r="K80" s="7">
        <f t="shared" si="93"/>
        <v>0</v>
      </c>
      <c r="L80" s="7">
        <f>(J$82-K$82)*$H$136</f>
        <v>3751.8597587815852</v>
      </c>
      <c r="M80" s="7">
        <f t="shared" si="94"/>
        <v>-151.85975878158206</v>
      </c>
      <c r="P80" s="10" t="s">
        <v>4</v>
      </c>
      <c r="Q80" s="22">
        <f t="shared" si="95"/>
        <v>2835.0000000000027</v>
      </c>
      <c r="R80" s="7">
        <f t="shared" si="96"/>
        <v>405.00000000000034</v>
      </c>
      <c r="S80" s="7">
        <f>(Q$82-R$82)*$H$136</f>
        <v>2813.89481908619</v>
      </c>
      <c r="T80" s="7">
        <f t="shared" si="97"/>
        <v>-68.89481908618791</v>
      </c>
      <c r="W80" s="10" t="s">
        <v>4</v>
      </c>
      <c r="X80" s="22">
        <f t="shared" si="98"/>
        <v>2430.0000000000027</v>
      </c>
      <c r="Y80" s="7">
        <f t="shared" si="99"/>
        <v>405.00000000000034</v>
      </c>
      <c r="Z80" s="7">
        <f>(X$82-Y$82)*$H$136</f>
        <v>2344.9123492384915</v>
      </c>
      <c r="AA80" s="7">
        <f t="shared" si="100"/>
        <v>-49.91234923848924</v>
      </c>
    </row>
    <row r="81" spans="2:27" ht="12.75">
      <c r="B81" s="10" t="s">
        <v>7</v>
      </c>
      <c r="C81" s="22">
        <f t="shared" si="89"/>
        <v>162.00000000000017</v>
      </c>
      <c r="D81" s="7">
        <f t="shared" si="90"/>
        <v>40.50000000000004</v>
      </c>
      <c r="E81" s="7">
        <f>(C$82-D$82)*$I$136</f>
        <v>141.08773599016166</v>
      </c>
      <c r="F81" s="7">
        <f t="shared" si="91"/>
        <v>-1.5877359901615478</v>
      </c>
      <c r="G81" s="8"/>
      <c r="I81" s="10" t="s">
        <v>7</v>
      </c>
      <c r="J81" s="22">
        <f t="shared" si="92"/>
        <v>162.00000000000017</v>
      </c>
      <c r="K81" s="7">
        <f t="shared" si="93"/>
        <v>0</v>
      </c>
      <c r="L81" s="7">
        <f>(J$82-K$82)*$I$136</f>
        <v>188.11698132021556</v>
      </c>
      <c r="M81" s="7">
        <f t="shared" si="94"/>
        <v>-8.116981320215388</v>
      </c>
      <c r="P81" s="10" t="s">
        <v>7</v>
      </c>
      <c r="Q81" s="22">
        <f t="shared" si="95"/>
        <v>141.7500000000001</v>
      </c>
      <c r="R81" s="7">
        <f t="shared" si="96"/>
        <v>20.25000000000002</v>
      </c>
      <c r="S81" s="7">
        <f>(Q$82-R$82)*$I$136</f>
        <v>141.08773599016172</v>
      </c>
      <c r="T81" s="7">
        <f t="shared" si="97"/>
        <v>-3.837735990161633</v>
      </c>
      <c r="W81" s="10" t="s">
        <v>7</v>
      </c>
      <c r="X81" s="22">
        <f t="shared" si="98"/>
        <v>121.5000000000001</v>
      </c>
      <c r="Y81" s="7">
        <f t="shared" si="99"/>
        <v>20.25000000000002</v>
      </c>
      <c r="Z81" s="7">
        <f>(X$82-Y$82)*$I$136</f>
        <v>117.57311332513476</v>
      </c>
      <c r="AA81" s="7">
        <f t="shared" si="100"/>
        <v>-2.8231133251346705</v>
      </c>
    </row>
    <row r="82" spans="3:27" ht="12.75">
      <c r="C82" s="8">
        <f>SUM(C76:C81)</f>
        <v>162000.00000000012</v>
      </c>
      <c r="D82" s="8">
        <f>SUM(D76:D81)</f>
        <v>40500.00000000003</v>
      </c>
      <c r="E82" s="8">
        <f>SUM(E76:E81)</f>
        <v>121500.00000000006</v>
      </c>
      <c r="F82" s="8">
        <f>SUM(F76:F81)</f>
        <v>18000.00000000007</v>
      </c>
      <c r="J82" s="8">
        <f>SUM(J76:J81)</f>
        <v>162000.00000000012</v>
      </c>
      <c r="K82" s="8">
        <f>SUM(K76:K81)</f>
        <v>0</v>
      </c>
      <c r="L82" s="8">
        <f>SUM(L76:L81)</f>
        <v>162000.00000000012</v>
      </c>
      <c r="M82" s="8">
        <f>SUM(M76:M81)</f>
        <v>18000.000000000055</v>
      </c>
      <c r="Q82" s="8">
        <f>SUM(Q76:Q81)</f>
        <v>141750.00000000015</v>
      </c>
      <c r="R82" s="8">
        <f>SUM(R76:R81)</f>
        <v>20250.000000000015</v>
      </c>
      <c r="S82" s="8">
        <f>SUM(S76:S81)</f>
        <v>121500.0000000001</v>
      </c>
      <c r="T82" s="8">
        <f>SUM(T76:T81)</f>
        <v>15750.000000000004</v>
      </c>
      <c r="X82" s="8">
        <f>SUM(X76:X81)</f>
        <v>121500.00000000012</v>
      </c>
      <c r="Y82" s="8">
        <f>SUM(Y76:Y81)</f>
        <v>20250.000000000015</v>
      </c>
      <c r="Z82" s="8">
        <f>SUM(Z76:Z81)</f>
        <v>101250.0000000001</v>
      </c>
      <c r="AA82" s="8">
        <f>SUM(AA76:AA81)</f>
        <v>13499.999999999995</v>
      </c>
    </row>
    <row r="85" ht="12.75">
      <c r="A85" t="s">
        <v>71</v>
      </c>
    </row>
    <row r="87" ht="12.75">
      <c r="B87" s="3" t="s">
        <v>50</v>
      </c>
    </row>
    <row r="88" spans="4:8" ht="12.75">
      <c r="D88" s="10" t="s">
        <v>38</v>
      </c>
      <c r="E88" s="10" t="s">
        <v>54</v>
      </c>
      <c r="F88" s="10" t="s">
        <v>53</v>
      </c>
      <c r="G88" s="10" t="s">
        <v>55</v>
      </c>
      <c r="H88" s="10" t="s">
        <v>56</v>
      </c>
    </row>
    <row r="89" spans="2:8" ht="12.75">
      <c r="B89" s="10" t="s">
        <v>0</v>
      </c>
      <c r="C89" s="10" t="s">
        <v>11</v>
      </c>
      <c r="D89" s="27">
        <v>0</v>
      </c>
      <c r="E89" s="7">
        <f>F64</f>
        <v>-1417.1735559264557</v>
      </c>
      <c r="F89" s="7">
        <f>M64</f>
        <v>-2026.5975225374925</v>
      </c>
      <c r="G89" s="7">
        <f>T64</f>
        <v>-2636.021489148524</v>
      </c>
      <c r="H89" s="7">
        <f>AA64</f>
        <v>-3245.4454557595545</v>
      </c>
    </row>
    <row r="90" spans="2:8" ht="12.75">
      <c r="B90" s="10"/>
      <c r="C90" s="10" t="s">
        <v>52</v>
      </c>
      <c r="D90" s="25">
        <f>C18</f>
        <v>0.93</v>
      </c>
      <c r="E90" s="25">
        <f>D18</f>
        <v>0.94</v>
      </c>
      <c r="F90" s="25">
        <f>E18</f>
        <v>0.95</v>
      </c>
      <c r="G90" s="25">
        <f>F18</f>
        <v>0.96</v>
      </c>
      <c r="H90" s="25">
        <f>G18</f>
        <v>0.97</v>
      </c>
    </row>
    <row r="91" spans="2:8" ht="12.75">
      <c r="B91" s="10"/>
      <c r="C91" s="10" t="s">
        <v>27</v>
      </c>
      <c r="D91">
        <v>0</v>
      </c>
      <c r="E91" s="7">
        <f>F76</f>
        <v>17260.196243740967</v>
      </c>
      <c r="F91" s="7">
        <f>M76</f>
        <v>19413.594991654594</v>
      </c>
      <c r="G91" s="7">
        <f>T76</f>
        <v>15910.196243740924</v>
      </c>
      <c r="H91" s="7">
        <f>AA76</f>
        <v>13483.496869784089</v>
      </c>
    </row>
    <row r="92" spans="2:8" ht="12.75">
      <c r="B92" s="10"/>
      <c r="C92" s="10" t="s">
        <v>52</v>
      </c>
      <c r="D92" s="25">
        <f>C27</f>
        <v>0.94</v>
      </c>
      <c r="E92" s="25">
        <f>D27</f>
        <v>0.95</v>
      </c>
      <c r="F92" s="25">
        <f>E27</f>
        <v>0.95</v>
      </c>
      <c r="G92" s="25">
        <f>F27</f>
        <v>0.955</v>
      </c>
      <c r="H92" s="25">
        <f>G27</f>
        <v>0.96</v>
      </c>
    </row>
    <row r="93" spans="2:8" ht="12.75">
      <c r="B93" s="10"/>
      <c r="C93" s="24" t="s">
        <v>51</v>
      </c>
      <c r="D93" s="26"/>
      <c r="E93" s="23">
        <f>SUM(E89:E91)</f>
        <v>15843.962687814512</v>
      </c>
      <c r="F93" s="23">
        <f>SUM(F89:F91)</f>
        <v>17387.9474691171</v>
      </c>
      <c r="G93" s="23">
        <f>SUM(G89:G91)</f>
        <v>13275.1347545924</v>
      </c>
      <c r="H93" s="23">
        <f>SUM(H89:H91)</f>
        <v>10239.021414024533</v>
      </c>
    </row>
    <row r="94" spans="2:8" ht="12.75">
      <c r="B94" s="10" t="s">
        <v>1</v>
      </c>
      <c r="C94" s="10" t="s">
        <v>11</v>
      </c>
      <c r="D94">
        <v>0</v>
      </c>
      <c r="E94" s="7">
        <f>F65</f>
        <v>1187.6088146911745</v>
      </c>
      <c r="F94" s="7">
        <f>M65</f>
        <v>1429.4674924875003</v>
      </c>
      <c r="G94" s="7">
        <f>T65</f>
        <v>1671.3261702838238</v>
      </c>
      <c r="H94" s="7">
        <f>AA65</f>
        <v>1913.1848480801473</v>
      </c>
    </row>
    <row r="95" spans="2:8" ht="12.75">
      <c r="B95" s="10"/>
      <c r="C95" s="10"/>
      <c r="D95" s="25">
        <f>C19</f>
        <v>0.9</v>
      </c>
      <c r="E95" s="25">
        <f>D19</f>
        <v>0.9</v>
      </c>
      <c r="F95" s="25">
        <f>E19</f>
        <v>0.9</v>
      </c>
      <c r="G95" s="25">
        <f>F19</f>
        <v>0.9</v>
      </c>
      <c r="H95" s="25">
        <f>G19</f>
        <v>0.9</v>
      </c>
    </row>
    <row r="96" spans="2:8" ht="12.75">
      <c r="B96" s="10"/>
      <c r="C96" s="10" t="s">
        <v>27</v>
      </c>
      <c r="D96">
        <v>0</v>
      </c>
      <c r="E96" s="7">
        <f>F77</f>
        <v>690.8987479136449</v>
      </c>
      <c r="F96" s="7">
        <f>M77</f>
        <v>-278.8016694484759</v>
      </c>
      <c r="G96" s="7">
        <f>T77</f>
        <v>240.89874791363764</v>
      </c>
      <c r="H96" s="7">
        <f>AA77</f>
        <v>275.74895659469985</v>
      </c>
    </row>
    <row r="97" spans="2:8" ht="12.75">
      <c r="B97" s="10"/>
      <c r="C97" s="10"/>
      <c r="D97" s="25">
        <f>C28</f>
        <v>0.94</v>
      </c>
      <c r="E97" s="25">
        <f>D28</f>
        <v>0.95</v>
      </c>
      <c r="F97" s="25">
        <f>E28</f>
        <v>0.95</v>
      </c>
      <c r="G97" s="25">
        <f>F28</f>
        <v>0.955</v>
      </c>
      <c r="H97" s="25">
        <f>G28</f>
        <v>0.96</v>
      </c>
    </row>
    <row r="98" spans="2:8" ht="12.75">
      <c r="B98" s="10"/>
      <c r="C98" s="24" t="s">
        <v>51</v>
      </c>
      <c r="D98" s="26"/>
      <c r="E98" s="23">
        <f>SUM(E94:E96)</f>
        <v>1879.4075626048195</v>
      </c>
      <c r="F98" s="23">
        <f>SUM(F94:F96)</f>
        <v>1151.5658230390245</v>
      </c>
      <c r="G98" s="23">
        <f>SUM(G94:G96)</f>
        <v>1913.1249181974615</v>
      </c>
      <c r="H98" s="23">
        <f>SUM(H94:H96)</f>
        <v>2189.833804674847</v>
      </c>
    </row>
    <row r="99" spans="2:8" ht="12.75">
      <c r="B99" s="10" t="s">
        <v>2</v>
      </c>
      <c r="C99" s="10" t="s">
        <v>11</v>
      </c>
      <c r="D99">
        <v>0</v>
      </c>
      <c r="E99" s="7">
        <f>F66</f>
        <v>577.1377406789206</v>
      </c>
      <c r="F99" s="7">
        <f>M66</f>
        <v>700.5670795770835</v>
      </c>
      <c r="G99" s="7">
        <f>T66</f>
        <v>823.9964184752453</v>
      </c>
      <c r="H99" s="7">
        <f>AA66</f>
        <v>947.4257573734069</v>
      </c>
    </row>
    <row r="100" spans="2:8" ht="12.75">
      <c r="B100" s="10"/>
      <c r="C100" s="10"/>
      <c r="D100" s="25">
        <f>C20</f>
        <v>0.9</v>
      </c>
      <c r="E100" s="25">
        <f>D20</f>
        <v>0.9</v>
      </c>
      <c r="F100" s="25">
        <f>E20</f>
        <v>0.9</v>
      </c>
      <c r="G100" s="25">
        <f>F20</f>
        <v>0.9</v>
      </c>
      <c r="H100" s="25">
        <f>G20</f>
        <v>0.9</v>
      </c>
    </row>
    <row r="101" spans="2:8" ht="12.75">
      <c r="B101" s="10"/>
      <c r="C101" s="10" t="s">
        <v>27</v>
      </c>
      <c r="D101">
        <v>0</v>
      </c>
      <c r="E101" s="7">
        <f>F78</f>
        <v>64.19937395682246</v>
      </c>
      <c r="F101" s="7">
        <f>M78</f>
        <v>-514.4008347242379</v>
      </c>
      <c r="G101" s="7">
        <f>T78</f>
        <v>-160.80062604318118</v>
      </c>
      <c r="H101" s="7">
        <f>AA78</f>
        <v>-96.50052170265008</v>
      </c>
    </row>
    <row r="102" spans="2:8" ht="12.75">
      <c r="B102" s="10"/>
      <c r="C102" s="10"/>
      <c r="D102" s="25">
        <f>C29</f>
        <v>0.94</v>
      </c>
      <c r="E102" s="25">
        <f>D29</f>
        <v>0.95</v>
      </c>
      <c r="F102" s="25">
        <f>E29</f>
        <v>0.95</v>
      </c>
      <c r="G102" s="25">
        <f>F29</f>
        <v>0.955</v>
      </c>
      <c r="H102" s="25">
        <f>G29</f>
        <v>0.96</v>
      </c>
    </row>
    <row r="103" spans="2:8" ht="12.75">
      <c r="B103" s="10"/>
      <c r="C103" s="24" t="s">
        <v>51</v>
      </c>
      <c r="D103" s="26"/>
      <c r="E103" s="23">
        <f>SUM(E99:E101)</f>
        <v>642.2371146357431</v>
      </c>
      <c r="F103" s="23">
        <f>SUM(F99:F101)</f>
        <v>187.06624485284556</v>
      </c>
      <c r="G103" s="23">
        <f>SUM(G99:G101)</f>
        <v>664.0957924320641</v>
      </c>
      <c r="H103" s="23">
        <f>SUM(H99:H101)</f>
        <v>851.8252356707568</v>
      </c>
    </row>
    <row r="104" spans="2:8" ht="12.75">
      <c r="B104" s="10" t="s">
        <v>3</v>
      </c>
      <c r="C104" s="10" t="s">
        <v>11</v>
      </c>
      <c r="D104">
        <v>0</v>
      </c>
      <c r="E104" s="7">
        <f>F67</f>
        <v>453.5370778942191</v>
      </c>
      <c r="F104" s="7">
        <f>M67</f>
        <v>551.4065162100871</v>
      </c>
      <c r="G104" s="7">
        <f>T67</f>
        <v>649.2759545259541</v>
      </c>
      <c r="H104" s="7">
        <f>AA67</f>
        <v>747.145392841821</v>
      </c>
    </row>
    <row r="105" spans="2:8" ht="12.75">
      <c r="B105" s="10"/>
      <c r="C105" s="10"/>
      <c r="D105" s="25">
        <f>C21</f>
        <v>0.9</v>
      </c>
      <c r="E105" s="25">
        <f>D21</f>
        <v>0.9</v>
      </c>
      <c r="F105" s="25">
        <f>E21</f>
        <v>0.9</v>
      </c>
      <c r="G105" s="25">
        <f>F21</f>
        <v>0.9</v>
      </c>
      <c r="H105" s="25">
        <f>G21</f>
        <v>0.9</v>
      </c>
    </row>
    <row r="106" spans="2:8" ht="12.75">
      <c r="B106" s="10"/>
      <c r="C106" s="10" t="s">
        <v>27</v>
      </c>
      <c r="D106">
        <v>0</v>
      </c>
      <c r="E106" s="7">
        <f>F79</f>
        <v>10.188189464979587</v>
      </c>
      <c r="F106" s="7">
        <f>M79</f>
        <v>-460.41574738002964</v>
      </c>
      <c r="G106" s="7">
        <f>T79</f>
        <v>-167.56181053502587</v>
      </c>
      <c r="H106" s="7">
        <f>AA79</f>
        <v>-110.00984211252035</v>
      </c>
    </row>
    <row r="107" spans="2:8" ht="12.75">
      <c r="B107" s="10"/>
      <c r="C107" s="10"/>
      <c r="D107" s="25">
        <f>C30</f>
        <v>0.94</v>
      </c>
      <c r="E107" s="25">
        <f>D30</f>
        <v>0.95</v>
      </c>
      <c r="F107" s="25">
        <f>E30</f>
        <v>0.95</v>
      </c>
      <c r="G107" s="25">
        <f>F30</f>
        <v>0.955</v>
      </c>
      <c r="H107" s="25">
        <f>G30</f>
        <v>0.96</v>
      </c>
    </row>
    <row r="108" spans="2:8" ht="12.75">
      <c r="B108" s="10"/>
      <c r="C108" s="24" t="s">
        <v>51</v>
      </c>
      <c r="D108" s="26"/>
      <c r="E108" s="23">
        <f>SUM(E104:E106)</f>
        <v>464.6252673591987</v>
      </c>
      <c r="F108" s="23">
        <f>SUM(F104:F106)</f>
        <v>91.89076883005748</v>
      </c>
      <c r="G108" s="23">
        <f>SUM(G104:G106)</f>
        <v>482.61414399092826</v>
      </c>
      <c r="H108" s="23">
        <f>SUM(H104:H106)</f>
        <v>638.0355507293007</v>
      </c>
    </row>
    <row r="109" spans="2:8" ht="12.75">
      <c r="B109" s="10" t="s">
        <v>4</v>
      </c>
      <c r="C109" s="10" t="s">
        <v>11</v>
      </c>
      <c r="D109">
        <v>0</v>
      </c>
      <c r="E109" s="7">
        <f>F68</f>
        <v>113.25067738748479</v>
      </c>
      <c r="F109" s="7">
        <f>M68</f>
        <v>138.26307577936228</v>
      </c>
      <c r="G109" s="7">
        <f>T68</f>
        <v>163.27547417123952</v>
      </c>
      <c r="H109" s="7">
        <f>AA68</f>
        <v>188.28787256311676</v>
      </c>
    </row>
    <row r="110" spans="2:8" ht="12.75">
      <c r="B110" s="10"/>
      <c r="C110" s="10"/>
      <c r="D110" s="25">
        <f>C22</f>
        <v>0.9</v>
      </c>
      <c r="E110" s="25">
        <f>D22</f>
        <v>0.9</v>
      </c>
      <c r="F110" s="25">
        <f>E22</f>
        <v>0.9</v>
      </c>
      <c r="G110" s="25">
        <f>F22</f>
        <v>0.9</v>
      </c>
      <c r="H110" s="25">
        <f>G22</f>
        <v>0.9</v>
      </c>
    </row>
    <row r="111" spans="2:8" ht="12.75">
      <c r="B111" s="10"/>
      <c r="C111" s="10" t="s">
        <v>27</v>
      </c>
      <c r="D111">
        <v>0</v>
      </c>
      <c r="E111" s="7">
        <f>F80</f>
        <v>-23.89481908618609</v>
      </c>
      <c r="F111" s="7">
        <f>M80</f>
        <v>-151.85975878158206</v>
      </c>
      <c r="G111" s="7">
        <f>T80</f>
        <v>-68.89481908618791</v>
      </c>
      <c r="H111">
        <f>A80</f>
        <v>0</v>
      </c>
    </row>
    <row r="112" spans="2:8" ht="12.75">
      <c r="B112" s="10"/>
      <c r="C112" s="10"/>
      <c r="D112" s="25">
        <f>C31</f>
        <v>0.94</v>
      </c>
      <c r="E112" s="25">
        <f>D31</f>
        <v>0.95</v>
      </c>
      <c r="F112" s="25">
        <f>E31</f>
        <v>0.95</v>
      </c>
      <c r="G112" s="25">
        <f>F31</f>
        <v>0.955</v>
      </c>
      <c r="H112" s="25">
        <f>G31</f>
        <v>0.96</v>
      </c>
    </row>
    <row r="113" spans="2:8" ht="12.75">
      <c r="B113" s="10"/>
      <c r="C113" s="24" t="s">
        <v>51</v>
      </c>
      <c r="D113" s="26"/>
      <c r="E113" s="23">
        <f>SUM(E109:E111)</f>
        <v>90.2558583012987</v>
      </c>
      <c r="F113" s="23">
        <f>SUM(F109:F111)</f>
        <v>-12.696683002219771</v>
      </c>
      <c r="G113" s="23">
        <f>SUM(G109:G111)</f>
        <v>95.28065508505162</v>
      </c>
      <c r="H113" s="23">
        <f>SUM(H109:H111)</f>
        <v>189.18787256311677</v>
      </c>
    </row>
    <row r="114" spans="2:8" ht="12.75">
      <c r="B114" s="10" t="s">
        <v>7</v>
      </c>
      <c r="C114" s="10" t="s">
        <v>11</v>
      </c>
      <c r="D114">
        <v>0</v>
      </c>
      <c r="E114" s="7">
        <f>F69</f>
        <v>5.639245274657073</v>
      </c>
      <c r="F114" s="7">
        <f>M69</f>
        <v>6.893358483458523</v>
      </c>
      <c r="G114" s="7">
        <f>T69</f>
        <v>8.147471692259959</v>
      </c>
      <c r="H114" s="7">
        <f>AA69</f>
        <v>9.401584901061398</v>
      </c>
    </row>
    <row r="115" spans="2:8" ht="12.75">
      <c r="B115" s="10"/>
      <c r="C115" s="10"/>
      <c r="D115" s="25">
        <f>C23</f>
        <v>0.9</v>
      </c>
      <c r="E115" s="25">
        <f>D23</f>
        <v>0.9</v>
      </c>
      <c r="F115" s="25">
        <f>E23</f>
        <v>0.9</v>
      </c>
      <c r="G115" s="25">
        <f>F23</f>
        <v>0.9</v>
      </c>
      <c r="H115" s="25">
        <f>G23</f>
        <v>0.9</v>
      </c>
    </row>
    <row r="116" spans="2:8" ht="12.75">
      <c r="B116" s="10"/>
      <c r="C116" s="10" t="s">
        <v>27</v>
      </c>
      <c r="E116" s="7">
        <f>F81</f>
        <v>-1.5877359901615478</v>
      </c>
      <c r="F116" s="7">
        <f>M81</f>
        <v>-8.116981320215388</v>
      </c>
      <c r="G116" s="7">
        <f>T81</f>
        <v>-3.837735990161633</v>
      </c>
      <c r="H116" s="7">
        <f>AA81</f>
        <v>-2.8231133251346705</v>
      </c>
    </row>
    <row r="117" spans="2:8" ht="12.75">
      <c r="B117" s="10"/>
      <c r="C117" s="10"/>
      <c r="D117" s="25">
        <f>C32</f>
        <v>0.94</v>
      </c>
      <c r="E117" s="25">
        <f>D32</f>
        <v>0.95</v>
      </c>
      <c r="F117" s="25">
        <f>E32</f>
        <v>0.95</v>
      </c>
      <c r="G117" s="25">
        <f>F32</f>
        <v>0.955</v>
      </c>
      <c r="H117" s="25">
        <f>G32</f>
        <v>0.96</v>
      </c>
    </row>
    <row r="118" spans="2:8" ht="12.75">
      <c r="B118" s="10"/>
      <c r="C118" s="24" t="s">
        <v>51</v>
      </c>
      <c r="D118" s="26"/>
      <c r="E118" s="23">
        <f>SUM(E114:E116)</f>
        <v>4.9515092844955255</v>
      </c>
      <c r="F118" s="23">
        <f>SUM(F114:F116)</f>
        <v>-0.3236228367568641</v>
      </c>
      <c r="G118" s="23">
        <f>SUM(G114:G116)</f>
        <v>5.209735702098326</v>
      </c>
      <c r="H118" s="23">
        <f>SUM(H114:H116)</f>
        <v>7.4784715759267275</v>
      </c>
    </row>
    <row r="126" ht="12.75">
      <c r="C126" s="3" t="s">
        <v>74</v>
      </c>
    </row>
    <row r="127" spans="3:8" ht="12.75">
      <c r="C127" s="32"/>
      <c r="D127" s="32"/>
      <c r="E127" s="32"/>
      <c r="F127" s="32"/>
      <c r="G127" s="32"/>
      <c r="H127" s="32"/>
    </row>
    <row r="128" spans="3:10" ht="12.75">
      <c r="C128" s="32"/>
      <c r="D128" s="10" t="s">
        <v>0</v>
      </c>
      <c r="E128" s="10" t="s">
        <v>1</v>
      </c>
      <c r="F128" s="10" t="s">
        <v>2</v>
      </c>
      <c r="G128" s="10" t="s">
        <v>3</v>
      </c>
      <c r="H128" s="10" t="s">
        <v>4</v>
      </c>
      <c r="I128" s="10" t="s">
        <v>7</v>
      </c>
      <c r="J128" s="10" t="s">
        <v>72</v>
      </c>
    </row>
    <row r="129" spans="4:9" ht="12.75">
      <c r="D129" s="35">
        <f>E7</f>
        <v>0.6</v>
      </c>
      <c r="E129" s="35">
        <f>E8</f>
        <v>0.2</v>
      </c>
      <c r="F129" s="35">
        <f>E9</f>
        <v>0.1</v>
      </c>
      <c r="G129" s="35">
        <f>E10</f>
        <v>0.079</v>
      </c>
      <c r="H129" s="35">
        <f>E11</f>
        <v>0.02</v>
      </c>
      <c r="I129" s="25">
        <f>E12</f>
        <v>0.001</v>
      </c>
    </row>
    <row r="130" spans="3:10" ht="12.75">
      <c r="C130" s="10" t="s">
        <v>0</v>
      </c>
      <c r="D130" s="36"/>
      <c r="E130" s="37">
        <f>E129/SUM($E$129:$I$129)</f>
        <v>0.49999999999999994</v>
      </c>
      <c r="F130" s="37">
        <f>F129/SUM($E$129:$I$129)</f>
        <v>0.24999999999999997</v>
      </c>
      <c r="G130" s="37">
        <f>G129/SUM($E$129:$I$129)</f>
        <v>0.19749999999999995</v>
      </c>
      <c r="H130" s="37">
        <f>H129/SUM($E$129:$I$129)</f>
        <v>0.04999999999999999</v>
      </c>
      <c r="I130" s="37">
        <f>I129/SUM($E$129:$I$129)</f>
        <v>0.0024999999999999996</v>
      </c>
      <c r="J130" s="34">
        <f>SUM(D130:I130)</f>
        <v>0.9999999999999998</v>
      </c>
    </row>
    <row r="131" spans="3:10" ht="12.75">
      <c r="C131" s="10" t="s">
        <v>1</v>
      </c>
      <c r="D131" s="38">
        <f>D129/SUM($D$129,$F$129:$I$129)</f>
        <v>0.75</v>
      </c>
      <c r="E131" s="38"/>
      <c r="F131" s="38">
        <f>F129/SUM($D$129,$F$129:$I$129)</f>
        <v>0.12500000000000003</v>
      </c>
      <c r="G131" s="38">
        <f>G129/SUM($D$129,$F$129:$I$129)</f>
        <v>0.09875</v>
      </c>
      <c r="H131" s="38">
        <f>H129/SUM($D$129,$F$129:$I$129)</f>
        <v>0.025</v>
      </c>
      <c r="I131" s="38">
        <f>I129/SUM($D$129,$F$129:$I$129)</f>
        <v>0.00125</v>
      </c>
      <c r="J131" s="34">
        <f aca="true" t="shared" si="101" ref="J131:J136">SUM(D131:I131)</f>
        <v>1</v>
      </c>
    </row>
    <row r="132" spans="3:10" ht="12.75">
      <c r="C132" s="10" t="s">
        <v>2</v>
      </c>
      <c r="D132" s="38">
        <f>D129/SUM($D$129:$E$129,$G$129:$I$129)</f>
        <v>0.6666666666666666</v>
      </c>
      <c r="E132" s="38">
        <f>E129/SUM($D$129:$E$129,$G$129:$I$129)</f>
        <v>0.22222222222222224</v>
      </c>
      <c r="F132" s="38"/>
      <c r="G132" s="38">
        <f>G129/SUM($D$129:$E$129,$G$129:$I$129)</f>
        <v>0.08777777777777777</v>
      </c>
      <c r="H132" s="38">
        <f>H129/SUM($D$129:$E$129,$G$129:$I$129)</f>
        <v>0.022222222222222223</v>
      </c>
      <c r="I132" s="38">
        <f>I129/SUM($D$129:$E$129,$G$129:$I$129)</f>
        <v>0.0011111111111111111</v>
      </c>
      <c r="J132" s="34">
        <f t="shared" si="101"/>
        <v>0.9999999999999999</v>
      </c>
    </row>
    <row r="133" spans="3:10" ht="12.75">
      <c r="C133" s="10" t="s">
        <v>3</v>
      </c>
      <c r="D133" s="38">
        <f>D129/SUM($D$129:$F$129,$H$129:$I$129)</f>
        <v>0.6514657980456026</v>
      </c>
      <c r="E133" s="38">
        <f>E129/SUM($D$129:$F$129,$H$129:$I$129)</f>
        <v>0.21715526601520088</v>
      </c>
      <c r="F133" s="38">
        <f>F129/SUM($D$129:$F$129,$H$129:$I$129)</f>
        <v>0.10857763300760044</v>
      </c>
      <c r="G133" s="38"/>
      <c r="H133" s="38">
        <f>H129/SUM($D$129:$F$129,$H$129:$I$129)</f>
        <v>0.021715526601520086</v>
      </c>
      <c r="I133" s="38">
        <f>I129/SUM($D$129:$F$129,$H$129:$I$129)</f>
        <v>0.0010857763300760044</v>
      </c>
      <c r="J133" s="34">
        <f t="shared" si="101"/>
        <v>1</v>
      </c>
    </row>
    <row r="134" spans="3:10" ht="12.75">
      <c r="C134" s="10" t="s">
        <v>4</v>
      </c>
      <c r="D134" s="38">
        <f>D129/SUM($D$129:$G$129,$I$129)</f>
        <v>0.6122448979591837</v>
      </c>
      <c r="E134" s="38">
        <f>E129/SUM($D$129:$G$129,$I$129)</f>
        <v>0.20408163265306123</v>
      </c>
      <c r="F134" s="38">
        <f>F129/SUM($D$129:$G$129,$I$129)</f>
        <v>0.10204081632653061</v>
      </c>
      <c r="G134" s="38">
        <f>G129/SUM($D$129:$G$129,$I$129)</f>
        <v>0.08061224489795919</v>
      </c>
      <c r="H134" s="38"/>
      <c r="I134" s="38">
        <f>I129/SUM($D$129:$G$129,$I$129)</f>
        <v>0.0010204081632653062</v>
      </c>
      <c r="J134" s="34">
        <f t="shared" si="101"/>
        <v>1</v>
      </c>
    </row>
    <row r="135" spans="3:10" ht="12.75">
      <c r="C135" s="10" t="s">
        <v>7</v>
      </c>
      <c r="D135" s="38">
        <f>D129/SUM($D$129:$H$129)</f>
        <v>0.6006006006006006</v>
      </c>
      <c r="E135" s="38">
        <f>E129/SUM($D$129:$H$129)</f>
        <v>0.2002002002002002</v>
      </c>
      <c r="F135" s="38">
        <f>F129/SUM($D$129:$H$129)</f>
        <v>0.1001001001001001</v>
      </c>
      <c r="G135" s="38">
        <f>G129/SUM($D$129:$H$129)</f>
        <v>0.07907907907907907</v>
      </c>
      <c r="H135" s="38">
        <f>H129/SUM($D$129:$H$129)</f>
        <v>0.02002002002002002</v>
      </c>
      <c r="I135" s="38"/>
      <c r="J135" s="34">
        <f t="shared" si="101"/>
        <v>1</v>
      </c>
    </row>
    <row r="136" spans="3:10" ht="12.75">
      <c r="C136" s="40" t="s">
        <v>73</v>
      </c>
      <c r="D136" s="39">
        <f aca="true" t="shared" si="102" ref="D136:I136">SUM(D130:D135)/SUM($J$130:$J$135)</f>
        <v>0.5468296605453422</v>
      </c>
      <c r="E136" s="39">
        <f t="shared" si="102"/>
        <v>0.22394322018178073</v>
      </c>
      <c r="F136" s="39">
        <f t="shared" si="102"/>
        <v>0.11428642490570518</v>
      </c>
      <c r="G136" s="39">
        <f t="shared" si="102"/>
        <v>0.09061985029246933</v>
      </c>
      <c r="H136" s="39">
        <f t="shared" si="102"/>
        <v>0.023159628140627053</v>
      </c>
      <c r="I136" s="39">
        <f t="shared" si="102"/>
        <v>0.0011612159340754038</v>
      </c>
      <c r="J136" s="34">
        <f t="shared" si="101"/>
        <v>0.9999999999999999</v>
      </c>
    </row>
    <row r="137" spans="3:5" ht="12.75">
      <c r="C137" s="13"/>
      <c r="D137" s="13"/>
      <c r="E137" s="13"/>
    </row>
    <row r="138" spans="2:11" ht="12.75">
      <c r="B138" s="13"/>
      <c r="C138" s="12"/>
      <c r="D138" s="13"/>
      <c r="E138" s="13"/>
      <c r="F138" s="13"/>
      <c r="G138" s="13"/>
      <c r="H138" s="13"/>
      <c r="I138" s="13"/>
      <c r="J138" s="13"/>
      <c r="K138" s="13"/>
    </row>
    <row r="139" spans="2:11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ht="12.75">
      <c r="B140" s="13"/>
      <c r="C140" s="45"/>
      <c r="D140" s="13"/>
      <c r="E140" s="13"/>
      <c r="F140" s="13"/>
      <c r="G140" s="13"/>
      <c r="H140" s="13"/>
      <c r="I140" s="13"/>
      <c r="J140" s="13"/>
      <c r="K140" s="13"/>
    </row>
    <row r="141" spans="2:11" ht="12.75">
      <c r="B141" s="13"/>
      <c r="C141" s="13"/>
      <c r="D141" s="46"/>
      <c r="E141" s="46"/>
      <c r="F141" s="46"/>
      <c r="G141" s="46"/>
      <c r="H141" s="46"/>
      <c r="I141" s="38"/>
      <c r="J141" s="13"/>
      <c r="K141" s="13"/>
    </row>
    <row r="142" spans="2:11" ht="12.75">
      <c r="B142" s="13"/>
      <c r="C142" s="13"/>
      <c r="D142" s="47"/>
      <c r="E142" s="48"/>
      <c r="F142" s="48"/>
      <c r="G142" s="48"/>
      <c r="H142" s="48"/>
      <c r="I142" s="48"/>
      <c r="J142" s="49"/>
      <c r="K142" s="13"/>
    </row>
    <row r="143" spans="2:11" ht="12.75">
      <c r="B143" s="13"/>
      <c r="C143" s="13"/>
      <c r="D143" s="38"/>
      <c r="E143" s="38"/>
      <c r="F143" s="38"/>
      <c r="G143" s="38"/>
      <c r="H143" s="38"/>
      <c r="I143" s="38"/>
      <c r="J143" s="49"/>
      <c r="K143" s="13"/>
    </row>
    <row r="144" spans="2:11" ht="12.75">
      <c r="B144" s="13"/>
      <c r="C144" s="13"/>
      <c r="D144" s="38"/>
      <c r="E144" s="38"/>
      <c r="F144" s="38"/>
      <c r="G144" s="38"/>
      <c r="H144" s="38"/>
      <c r="I144" s="38"/>
      <c r="J144" s="49"/>
      <c r="K144" s="13"/>
    </row>
    <row r="145" spans="2:11" ht="12.75">
      <c r="B145" s="13"/>
      <c r="C145" s="13"/>
      <c r="D145" s="38"/>
      <c r="E145" s="38"/>
      <c r="F145" s="38"/>
      <c r="G145" s="38"/>
      <c r="H145" s="38"/>
      <c r="I145" s="38"/>
      <c r="J145" s="49"/>
      <c r="K145" s="13"/>
    </row>
    <row r="146" spans="2:11" ht="12.75">
      <c r="B146" s="13"/>
      <c r="C146" s="13"/>
      <c r="D146" s="38"/>
      <c r="E146" s="38"/>
      <c r="F146" s="38"/>
      <c r="G146" s="38"/>
      <c r="H146" s="38"/>
      <c r="I146" s="38"/>
      <c r="J146" s="49"/>
      <c r="K146" s="13"/>
    </row>
    <row r="147" spans="2:11" ht="12.75">
      <c r="B147" s="13"/>
      <c r="C147" s="13"/>
      <c r="D147" s="38"/>
      <c r="E147" s="38"/>
      <c r="F147" s="38"/>
      <c r="G147" s="38"/>
      <c r="H147" s="38"/>
      <c r="I147" s="38"/>
      <c r="J147" s="49"/>
      <c r="K147" s="13"/>
    </row>
    <row r="148" spans="2:11" ht="12.75">
      <c r="B148" s="13"/>
      <c r="C148" s="12"/>
      <c r="D148" s="39"/>
      <c r="E148" s="39"/>
      <c r="F148" s="39"/>
      <c r="G148" s="39"/>
      <c r="H148" s="39"/>
      <c r="I148" s="39"/>
      <c r="J148" s="49"/>
      <c r="K148" s="13"/>
    </row>
    <row r="149" spans="2:11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88" sqref="N8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50"/>
  <sheetViews>
    <sheetView tabSelected="1" zoomScale="70" zoomScaleNormal="70" workbookViewId="0" topLeftCell="A107">
      <selection activeCell="C138" sqref="C138"/>
    </sheetView>
  </sheetViews>
  <sheetFormatPr defaultColWidth="9.140625" defaultRowHeight="12.75"/>
  <cols>
    <col min="3" max="3" width="14.421875" style="0" customWidth="1"/>
    <col min="4" max="4" width="13.140625" style="0" bestFit="1" customWidth="1"/>
    <col min="5" max="5" width="15.00390625" style="0" customWidth="1"/>
    <col min="6" max="6" width="13.140625" style="0" bestFit="1" customWidth="1"/>
    <col min="7" max="7" width="11.140625" style="0" customWidth="1"/>
    <col min="10" max="10" width="11.421875" style="0" customWidth="1"/>
    <col min="11" max="11" width="11.7109375" style="0" customWidth="1"/>
    <col min="12" max="12" width="12.8515625" style="0" customWidth="1"/>
    <col min="13" max="13" width="11.28125" style="0" customWidth="1"/>
    <col min="14" max="14" width="11.57421875" style="0" customWidth="1"/>
    <col min="17" max="17" width="11.8515625" style="0" customWidth="1"/>
    <col min="19" max="19" width="12.8515625" style="0" customWidth="1"/>
    <col min="20" max="20" width="10.7109375" style="0" customWidth="1"/>
    <col min="22" max="22" width="11.7109375" style="0" bestFit="1" customWidth="1"/>
    <col min="23" max="23" width="10.140625" style="0" customWidth="1"/>
    <col min="24" max="24" width="10.57421875" style="0" customWidth="1"/>
    <col min="26" max="26" width="11.8515625" style="0" customWidth="1"/>
    <col min="27" max="27" width="11.140625" style="0" customWidth="1"/>
    <col min="33" max="33" width="11.140625" style="0" customWidth="1"/>
    <col min="34" max="34" width="10.140625" style="0" customWidth="1"/>
    <col min="43" max="43" width="12.00390625" style="0" customWidth="1"/>
    <col min="44" max="44" width="10.421875" style="0" customWidth="1"/>
  </cols>
  <sheetData>
    <row r="2" spans="1:4" ht="38.25">
      <c r="A2" s="3" t="s">
        <v>9</v>
      </c>
      <c r="C2" s="9" t="s">
        <v>63</v>
      </c>
      <c r="D2" s="15">
        <f>18+(17.5%*18)</f>
        <v>21.15</v>
      </c>
    </row>
    <row r="3" spans="1:4" ht="12.75">
      <c r="A3" s="3"/>
      <c r="C3" s="10" t="s">
        <v>14</v>
      </c>
      <c r="D3" s="16">
        <v>1000000</v>
      </c>
    </row>
    <row r="4" spans="1:4" ht="12.75">
      <c r="A4" s="3"/>
      <c r="C4" s="10" t="s">
        <v>15</v>
      </c>
      <c r="D4" s="16">
        <v>1000000</v>
      </c>
    </row>
    <row r="6" spans="1:8" ht="38.25">
      <c r="A6" t="s">
        <v>64</v>
      </c>
      <c r="C6" s="9" t="s">
        <v>5</v>
      </c>
      <c r="D6" s="9" t="s">
        <v>16</v>
      </c>
      <c r="E6" s="9" t="s">
        <v>6</v>
      </c>
      <c r="F6" s="9" t="s">
        <v>17</v>
      </c>
      <c r="G6" s="9" t="s">
        <v>8</v>
      </c>
      <c r="H6" s="9" t="s">
        <v>29</v>
      </c>
    </row>
    <row r="7" spans="2:8" ht="12.75">
      <c r="B7" s="10" t="s">
        <v>0</v>
      </c>
      <c r="C7" s="17">
        <v>0.6</v>
      </c>
      <c r="D7" s="4">
        <f aca="true" t="shared" si="0" ref="D7:D12">C7*$D$3</f>
        <v>600000</v>
      </c>
      <c r="E7" s="17">
        <v>0.6</v>
      </c>
      <c r="F7" s="4">
        <f aca="true" t="shared" si="1" ref="F7:F12">E7*$D$4</f>
        <v>600000</v>
      </c>
      <c r="G7" s="17">
        <v>0.16</v>
      </c>
      <c r="H7" s="7">
        <f aca="true" t="shared" si="2" ref="H7:H12">1%*$D$2*(F7+D7)</f>
        <v>253800</v>
      </c>
    </row>
    <row r="8" spans="2:8" ht="12.75">
      <c r="B8" s="10" t="s">
        <v>1</v>
      </c>
      <c r="C8" s="17">
        <v>0.2</v>
      </c>
      <c r="D8" s="4">
        <f t="shared" si="0"/>
        <v>200000</v>
      </c>
      <c r="E8" s="17">
        <v>0.2</v>
      </c>
      <c r="F8" s="4">
        <f t="shared" si="1"/>
        <v>200000</v>
      </c>
      <c r="G8" s="17">
        <v>0.075</v>
      </c>
      <c r="H8" s="7">
        <f t="shared" si="2"/>
        <v>84600</v>
      </c>
    </row>
    <row r="9" spans="2:8" ht="12.75">
      <c r="B9" s="10" t="s">
        <v>2</v>
      </c>
      <c r="C9" s="17">
        <v>0.1</v>
      </c>
      <c r="D9" s="4">
        <f t="shared" si="0"/>
        <v>100000</v>
      </c>
      <c r="E9" s="17">
        <v>0.1</v>
      </c>
      <c r="F9" s="4">
        <f t="shared" si="1"/>
        <v>100000</v>
      </c>
      <c r="G9" s="17">
        <v>0.02</v>
      </c>
      <c r="H9" s="7">
        <f t="shared" si="2"/>
        <v>42300</v>
      </c>
    </row>
    <row r="10" spans="2:8" ht="12.75">
      <c r="B10" s="10" t="s">
        <v>3</v>
      </c>
      <c r="C10" s="17">
        <v>0.05</v>
      </c>
      <c r="D10" s="4">
        <f t="shared" si="0"/>
        <v>50000</v>
      </c>
      <c r="E10" s="17">
        <v>0.05</v>
      </c>
      <c r="F10" s="4">
        <f t="shared" si="1"/>
        <v>50000</v>
      </c>
      <c r="G10" s="17">
        <v>0.01</v>
      </c>
      <c r="H10" s="7">
        <f t="shared" si="2"/>
        <v>21150</v>
      </c>
    </row>
    <row r="11" spans="2:8" ht="12.75">
      <c r="B11" s="10" t="s">
        <v>4</v>
      </c>
      <c r="C11" s="17">
        <v>0.03</v>
      </c>
      <c r="D11" s="4">
        <f t="shared" si="0"/>
        <v>30000</v>
      </c>
      <c r="E11" s="17">
        <v>0.03</v>
      </c>
      <c r="F11" s="4">
        <f t="shared" si="1"/>
        <v>30000</v>
      </c>
      <c r="G11" s="17">
        <v>0.005</v>
      </c>
      <c r="H11" s="7">
        <f t="shared" si="2"/>
        <v>12690</v>
      </c>
    </row>
    <row r="12" spans="2:8" ht="12.75">
      <c r="B12" s="10" t="s">
        <v>7</v>
      </c>
      <c r="C12" s="17">
        <v>0.02</v>
      </c>
      <c r="D12" s="4">
        <f t="shared" si="0"/>
        <v>20000</v>
      </c>
      <c r="E12" s="17">
        <v>0.02</v>
      </c>
      <c r="F12" s="4">
        <f t="shared" si="1"/>
        <v>20000</v>
      </c>
      <c r="G12" s="18">
        <v>0.001</v>
      </c>
      <c r="H12" s="7">
        <f t="shared" si="2"/>
        <v>8460</v>
      </c>
    </row>
    <row r="13" spans="3:7" ht="12.75">
      <c r="C13" s="2">
        <f>SUM(C7:C12)</f>
        <v>1</v>
      </c>
      <c r="D13" s="5">
        <f>SUM(D7:D12)</f>
        <v>1000000</v>
      </c>
      <c r="E13" s="2">
        <f>SUM(E7:E12)</f>
        <v>1</v>
      </c>
      <c r="F13" s="5">
        <f>SUM(F7:F12)</f>
        <v>1000000</v>
      </c>
      <c r="G13" s="2">
        <f>SUM(G7:G12)</f>
        <v>0.271</v>
      </c>
    </row>
    <row r="16" spans="1:2" ht="12.75">
      <c r="A16" t="s">
        <v>65</v>
      </c>
      <c r="B16" s="3" t="s">
        <v>11</v>
      </c>
    </row>
    <row r="17" spans="3:7" ht="12.75">
      <c r="C17" s="10" t="s">
        <v>38</v>
      </c>
      <c r="D17" s="10" t="s">
        <v>39</v>
      </c>
      <c r="E17" s="10" t="s">
        <v>40</v>
      </c>
      <c r="F17" s="10" t="s">
        <v>41</v>
      </c>
      <c r="G17" s="10" t="s">
        <v>42</v>
      </c>
    </row>
    <row r="18" spans="2:7" ht="12.75">
      <c r="B18" s="10" t="s">
        <v>0</v>
      </c>
      <c r="C18" s="17">
        <f>'br pay now redist later'!C18</f>
        <v>0.93</v>
      </c>
      <c r="D18" s="17">
        <f>'br pay now redist later'!D18</f>
        <v>0.94</v>
      </c>
      <c r="E18" s="17">
        <f>'br pay now redist later'!E18</f>
        <v>0.95</v>
      </c>
      <c r="F18" s="17">
        <f>'br pay now redist later'!F18</f>
        <v>0.96</v>
      </c>
      <c r="G18" s="17">
        <f>'br pay now redist later'!G18</f>
        <v>0.97</v>
      </c>
    </row>
    <row r="19" spans="2:7" ht="12.75">
      <c r="B19" s="10" t="s">
        <v>1</v>
      </c>
      <c r="C19" s="17">
        <f>'br pay now redist later'!C19</f>
        <v>0.9</v>
      </c>
      <c r="D19" s="17">
        <f>'br pay now redist later'!D19</f>
        <v>0.9</v>
      </c>
      <c r="E19" s="17">
        <f>'br pay now redist later'!E19</f>
        <v>0.9</v>
      </c>
      <c r="F19" s="17">
        <f>'br pay now redist later'!F19</f>
        <v>0.9</v>
      </c>
      <c r="G19" s="17">
        <f>'br pay now redist later'!G19</f>
        <v>0.9</v>
      </c>
    </row>
    <row r="20" spans="2:7" ht="12.75">
      <c r="B20" s="10" t="s">
        <v>2</v>
      </c>
      <c r="C20" s="17">
        <f>'br pay now redist later'!C20</f>
        <v>0.9</v>
      </c>
      <c r="D20" s="17">
        <f>'br pay now redist later'!D20</f>
        <v>0.9</v>
      </c>
      <c r="E20" s="17">
        <f>'br pay now redist later'!E20</f>
        <v>0.9</v>
      </c>
      <c r="F20" s="17">
        <f>'br pay now redist later'!F20</f>
        <v>0.9</v>
      </c>
      <c r="G20" s="17">
        <f>'br pay now redist later'!G20</f>
        <v>0.9</v>
      </c>
    </row>
    <row r="21" spans="2:7" ht="12.75">
      <c r="B21" s="10" t="s">
        <v>3</v>
      </c>
      <c r="C21" s="17">
        <f>'br pay now redist later'!C21</f>
        <v>0.9</v>
      </c>
      <c r="D21" s="17">
        <f>'br pay now redist later'!D21</f>
        <v>0.9</v>
      </c>
      <c r="E21" s="17">
        <f>'br pay now redist later'!E21</f>
        <v>0.9</v>
      </c>
      <c r="F21" s="17">
        <f>'br pay now redist later'!F21</f>
        <v>0.9</v>
      </c>
      <c r="G21" s="17">
        <f>'br pay now redist later'!G21</f>
        <v>0.9</v>
      </c>
    </row>
    <row r="22" spans="2:7" ht="12.75">
      <c r="B22" s="10" t="s">
        <v>4</v>
      </c>
      <c r="C22" s="17">
        <f>'br pay now redist later'!C22</f>
        <v>0.9</v>
      </c>
      <c r="D22" s="17">
        <f>'br pay now redist later'!D22</f>
        <v>0.9</v>
      </c>
      <c r="E22" s="17">
        <f>'br pay now redist later'!E22</f>
        <v>0.9</v>
      </c>
      <c r="F22" s="17">
        <f>'br pay now redist later'!F22</f>
        <v>0.9</v>
      </c>
      <c r="G22" s="17">
        <f>'br pay now redist later'!G22</f>
        <v>0.9</v>
      </c>
    </row>
    <row r="23" spans="2:7" ht="12.75">
      <c r="B23" s="10" t="s">
        <v>7</v>
      </c>
      <c r="C23" s="17">
        <f>'br pay now redist later'!C23</f>
        <v>0.9</v>
      </c>
      <c r="D23" s="17">
        <f>'br pay now redist later'!D23</f>
        <v>0.9</v>
      </c>
      <c r="E23" s="17">
        <f>'br pay now redist later'!E23</f>
        <v>0.9</v>
      </c>
      <c r="F23" s="17">
        <f>'br pay now redist later'!F23</f>
        <v>0.9</v>
      </c>
      <c r="G23" s="17">
        <f>'br pay now redist later'!G23</f>
        <v>0.9</v>
      </c>
    </row>
    <row r="24" ht="12.75">
      <c r="B24" s="13"/>
    </row>
    <row r="25" spans="1:2" ht="12.75">
      <c r="A25" t="s">
        <v>66</v>
      </c>
      <c r="B25" s="3" t="s">
        <v>27</v>
      </c>
    </row>
    <row r="26" spans="3:7" ht="12.75">
      <c r="C26" s="10" t="s">
        <v>38</v>
      </c>
      <c r="D26" s="10" t="s">
        <v>39</v>
      </c>
      <c r="E26" s="10" t="s">
        <v>40</v>
      </c>
      <c r="F26" s="10" t="s">
        <v>41</v>
      </c>
      <c r="G26" s="10" t="s">
        <v>42</v>
      </c>
    </row>
    <row r="27" spans="2:7" ht="12.75">
      <c r="B27" s="10" t="s">
        <v>0</v>
      </c>
      <c r="C27" s="17">
        <f>'br pay now redist later'!C27</f>
        <v>0.94</v>
      </c>
      <c r="D27" s="17">
        <f>'br pay now redist later'!D27</f>
        <v>0.95</v>
      </c>
      <c r="E27" s="17">
        <f>'br pay now redist later'!E27</f>
        <v>0.95</v>
      </c>
      <c r="F27" s="17">
        <f>'br pay now redist later'!F27</f>
        <v>0.955</v>
      </c>
      <c r="G27" s="17">
        <f>'br pay now redist later'!G27</f>
        <v>0.96</v>
      </c>
    </row>
    <row r="28" spans="2:7" ht="12.75">
      <c r="B28" s="10" t="s">
        <v>1</v>
      </c>
      <c r="C28" s="17">
        <f>'br pay now redist later'!C28</f>
        <v>0.94</v>
      </c>
      <c r="D28" s="17">
        <f>'br pay now redist later'!D28</f>
        <v>0.95</v>
      </c>
      <c r="E28" s="17">
        <f>'br pay now redist later'!E28</f>
        <v>0.95</v>
      </c>
      <c r="F28" s="17">
        <f>'br pay now redist later'!F28</f>
        <v>0.955</v>
      </c>
      <c r="G28" s="17">
        <f>'br pay now redist later'!G28</f>
        <v>0.96</v>
      </c>
    </row>
    <row r="29" spans="2:7" ht="12.75">
      <c r="B29" s="10" t="s">
        <v>2</v>
      </c>
      <c r="C29" s="17">
        <f>'br pay now redist later'!C29</f>
        <v>0.94</v>
      </c>
      <c r="D29" s="17">
        <f>'br pay now redist later'!D29</f>
        <v>0.95</v>
      </c>
      <c r="E29" s="17">
        <f>'br pay now redist later'!E29</f>
        <v>0.95</v>
      </c>
      <c r="F29" s="17">
        <f>'br pay now redist later'!F29</f>
        <v>0.955</v>
      </c>
      <c r="G29" s="17">
        <f>'br pay now redist later'!G29</f>
        <v>0.96</v>
      </c>
    </row>
    <row r="30" spans="2:7" ht="12.75">
      <c r="B30" s="10" t="s">
        <v>3</v>
      </c>
      <c r="C30" s="17">
        <f>'br pay now redist later'!C30</f>
        <v>0.94</v>
      </c>
      <c r="D30" s="17">
        <f>'br pay now redist later'!D30</f>
        <v>0.95</v>
      </c>
      <c r="E30" s="17">
        <f>'br pay now redist later'!E30</f>
        <v>0.95</v>
      </c>
      <c r="F30" s="17">
        <f>'br pay now redist later'!F30</f>
        <v>0.955</v>
      </c>
      <c r="G30" s="17">
        <f>'br pay now redist later'!G30</f>
        <v>0.96</v>
      </c>
    </row>
    <row r="31" spans="2:7" ht="12.75">
      <c r="B31" s="10" t="s">
        <v>4</v>
      </c>
      <c r="C31" s="17">
        <f>'br pay now redist later'!C31</f>
        <v>0.94</v>
      </c>
      <c r="D31" s="17">
        <f>'br pay now redist later'!D31</f>
        <v>0.95</v>
      </c>
      <c r="E31" s="17">
        <f>'br pay now redist later'!E31</f>
        <v>0.95</v>
      </c>
      <c r="F31" s="17">
        <f>'br pay now redist later'!F31</f>
        <v>0.955</v>
      </c>
      <c r="G31" s="17">
        <f>'br pay now redist later'!G31</f>
        <v>0.96</v>
      </c>
    </row>
    <row r="32" spans="2:7" ht="12.75">
      <c r="B32" s="10" t="s">
        <v>7</v>
      </c>
      <c r="C32" s="17">
        <f>'br pay now redist later'!C32</f>
        <v>0.94</v>
      </c>
      <c r="D32" s="17">
        <f>'br pay now redist later'!D32</f>
        <v>0.95</v>
      </c>
      <c r="E32" s="17">
        <f>'br pay now redist later'!E32</f>
        <v>0.95</v>
      </c>
      <c r="F32" s="17">
        <f>'br pay now redist later'!F32</f>
        <v>0.955</v>
      </c>
      <c r="G32" s="17">
        <f>'br pay now redist later'!G32</f>
        <v>0.96</v>
      </c>
    </row>
    <row r="34" ht="12.75">
      <c r="A34" t="s">
        <v>67</v>
      </c>
    </row>
    <row r="36" spans="1:39" ht="12.75">
      <c r="A36" s="3" t="s">
        <v>21</v>
      </c>
      <c r="I36" s="3" t="s">
        <v>22</v>
      </c>
      <c r="S36" s="3" t="s">
        <v>33</v>
      </c>
      <c r="AC36" s="3" t="s">
        <v>36</v>
      </c>
      <c r="AM36" s="3" t="s">
        <v>37</v>
      </c>
    </row>
    <row r="37" ht="12.75">
      <c r="A37" t="s">
        <v>10</v>
      </c>
    </row>
    <row r="38" spans="3:47" ht="51">
      <c r="C38" s="9" t="s">
        <v>11</v>
      </c>
      <c r="D38" s="9" t="s">
        <v>18</v>
      </c>
      <c r="E38" s="9" t="s">
        <v>19</v>
      </c>
      <c r="F38" s="9" t="s">
        <v>20</v>
      </c>
      <c r="G38" s="9" t="s">
        <v>28</v>
      </c>
      <c r="J38" s="9" t="s">
        <v>11</v>
      </c>
      <c r="K38" s="9" t="s">
        <v>18</v>
      </c>
      <c r="L38" s="9" t="s">
        <v>19</v>
      </c>
      <c r="M38" s="9" t="s">
        <v>20</v>
      </c>
      <c r="N38" s="9" t="s">
        <v>31</v>
      </c>
      <c r="O38" s="9" t="s">
        <v>23</v>
      </c>
      <c r="P38" s="9" t="s">
        <v>24</v>
      </c>
      <c r="Q38" s="9" t="s">
        <v>30</v>
      </c>
      <c r="T38" s="9" t="s">
        <v>11</v>
      </c>
      <c r="U38" s="9" t="s">
        <v>18</v>
      </c>
      <c r="V38" s="9" t="s">
        <v>19</v>
      </c>
      <c r="W38" s="9" t="s">
        <v>20</v>
      </c>
      <c r="X38" s="9" t="s">
        <v>31</v>
      </c>
      <c r="Y38" s="9" t="s">
        <v>23</v>
      </c>
      <c r="Z38" s="9" t="s">
        <v>24</v>
      </c>
      <c r="AA38" s="9" t="s">
        <v>30</v>
      </c>
      <c r="AD38" s="9" t="s">
        <v>11</v>
      </c>
      <c r="AE38" s="9" t="s">
        <v>18</v>
      </c>
      <c r="AF38" s="9" t="s">
        <v>19</v>
      </c>
      <c r="AG38" s="9" t="s">
        <v>20</v>
      </c>
      <c r="AH38" s="9" t="s">
        <v>31</v>
      </c>
      <c r="AI38" s="9" t="s">
        <v>23</v>
      </c>
      <c r="AJ38" s="9" t="s">
        <v>24</v>
      </c>
      <c r="AK38" s="9" t="s">
        <v>30</v>
      </c>
      <c r="AN38" s="9" t="s">
        <v>11</v>
      </c>
      <c r="AO38" s="9" t="s">
        <v>18</v>
      </c>
      <c r="AP38" s="9" t="s">
        <v>19</v>
      </c>
      <c r="AQ38" s="9" t="s">
        <v>20</v>
      </c>
      <c r="AR38" s="9" t="s">
        <v>31</v>
      </c>
      <c r="AS38" s="9" t="s">
        <v>23</v>
      </c>
      <c r="AT38" s="9" t="s">
        <v>24</v>
      </c>
      <c r="AU38" s="9" t="s">
        <v>30</v>
      </c>
    </row>
    <row r="39" spans="1:47" ht="12.75">
      <c r="A39" s="7"/>
      <c r="B39" s="10" t="s">
        <v>0</v>
      </c>
      <c r="C39" s="28">
        <f aca="true" t="shared" si="3" ref="C39:C44">C18</f>
        <v>0.93</v>
      </c>
      <c r="D39" s="28">
        <f aca="true" t="shared" si="4" ref="D39:D44">$B$47-C39</f>
        <v>0.039999999999999925</v>
      </c>
      <c r="E39" s="6">
        <f aca="true" t="shared" si="5" ref="E39:E44">IF(D39&gt;0,D39*$F7,0)</f>
        <v>23999.999999999956</v>
      </c>
      <c r="F39" s="7">
        <f aca="true" t="shared" si="6" ref="F39:F44">E39*$C$47</f>
        <v>4799.999999999992</v>
      </c>
      <c r="G39" s="7">
        <f aca="true" t="shared" si="7" ref="G39:G44">0.9*F39</f>
        <v>4319.999999999993</v>
      </c>
      <c r="I39" s="10" t="s">
        <v>0</v>
      </c>
      <c r="J39" s="28">
        <f aca="true" t="shared" si="8" ref="J39:J44">D18</f>
        <v>0.94</v>
      </c>
      <c r="K39" s="1">
        <f aca="true" t="shared" si="9" ref="K39:K44">$B$47-J39</f>
        <v>0.030000000000000027</v>
      </c>
      <c r="L39" s="6">
        <f aca="true" t="shared" si="10" ref="L39:L44">IF(K39&gt;0,K39*$F7,0)</f>
        <v>18000.000000000015</v>
      </c>
      <c r="M39" s="7">
        <f aca="true" t="shared" si="11" ref="M39:M44">L39*$C$47</f>
        <v>3600.000000000003</v>
      </c>
      <c r="N39" s="7">
        <f aca="true" t="shared" si="12" ref="N39:N44">0.9*M39</f>
        <v>3240.0000000000027</v>
      </c>
      <c r="O39" s="1">
        <f aca="true" t="shared" si="13" ref="O39:O44">J39-C39</f>
        <v>0.009999999999999898</v>
      </c>
      <c r="P39" t="str">
        <f aca="true" t="shared" si="14" ref="P39:P44">IF(O39&gt;0,"1","0")</f>
        <v>1</v>
      </c>
      <c r="Q39" s="7">
        <f aca="true" t="shared" si="15" ref="Q39:Q44">0.9*(P39*O39*$F7*$C$47)</f>
        <v>1079.999999999989</v>
      </c>
      <c r="S39" s="10" t="s">
        <v>0</v>
      </c>
      <c r="T39" s="28">
        <f aca="true" t="shared" si="16" ref="T39:T44">E18</f>
        <v>0.95</v>
      </c>
      <c r="U39" s="28">
        <f aca="true" t="shared" si="17" ref="U39:U44">$B$47-T39</f>
        <v>0.020000000000000018</v>
      </c>
      <c r="V39" s="6">
        <f aca="true" t="shared" si="18" ref="V39:V44">IF(U39&gt;0,U39*$F7,0)</f>
        <v>12000.000000000011</v>
      </c>
      <c r="W39" s="7">
        <f aca="true" t="shared" si="19" ref="W39:W44">V39*$C$47</f>
        <v>2400.0000000000023</v>
      </c>
      <c r="X39" s="7">
        <f aca="true" t="shared" si="20" ref="X39:X44">0.9*W39</f>
        <v>2160.0000000000023</v>
      </c>
      <c r="Y39" s="1">
        <f aca="true" t="shared" si="21" ref="Y39:Y44">T39-J39</f>
        <v>0.010000000000000009</v>
      </c>
      <c r="Z39" t="str">
        <f aca="true" t="shared" si="22" ref="Z39:Z44">IF(Y39&gt;0,"1","0")</f>
        <v>1</v>
      </c>
      <c r="AA39" s="7">
        <f aca="true" t="shared" si="23" ref="AA39:AA44">0.9*(Z39*Y39*$F7*$C$47)</f>
        <v>1080.0000000000011</v>
      </c>
      <c r="AC39" s="10" t="s">
        <v>0</v>
      </c>
      <c r="AD39" s="28">
        <f aca="true" t="shared" si="24" ref="AD39:AD44">F18</f>
        <v>0.96</v>
      </c>
      <c r="AE39" s="1">
        <f aca="true" t="shared" si="25" ref="AE39:AE44">$B$47-AD39</f>
        <v>0.010000000000000009</v>
      </c>
      <c r="AF39" s="6">
        <f aca="true" t="shared" si="26" ref="AF39:AF44">IF(AE39&gt;0,AE39*$F7,0)</f>
        <v>6000.0000000000055</v>
      </c>
      <c r="AG39" s="7">
        <f aca="true" t="shared" si="27" ref="AG39:AG44">AF39*$C$47</f>
        <v>1200.0000000000011</v>
      </c>
      <c r="AH39" s="7">
        <f aca="true" t="shared" si="28" ref="AH39:AH44">0.9*AG39</f>
        <v>1080.0000000000011</v>
      </c>
      <c r="AI39" s="1">
        <f aca="true" t="shared" si="29" ref="AI39:AI44">AD39-T39</f>
        <v>0.010000000000000009</v>
      </c>
      <c r="AJ39" t="str">
        <f aca="true" t="shared" si="30" ref="AJ39:AJ44">IF(AI39&gt;0,"1","0")</f>
        <v>1</v>
      </c>
      <c r="AK39" s="7">
        <f aca="true" t="shared" si="31" ref="AK39:AK44">0.9*(AJ39*AI39*$F7*$C$47)</f>
        <v>1080.0000000000011</v>
      </c>
      <c r="AM39" s="10" t="s">
        <v>0</v>
      </c>
      <c r="AN39" s="28">
        <f aca="true" t="shared" si="32" ref="AN39:AN44">G18</f>
        <v>0.97</v>
      </c>
      <c r="AO39" s="28">
        <f aca="true" t="shared" si="33" ref="AO39:AO44">$B$47-AN39</f>
        <v>0</v>
      </c>
      <c r="AP39" s="6">
        <f aca="true" t="shared" si="34" ref="AP39:AP44">IF(AO39&gt;0,AO39*$F7,0)</f>
        <v>0</v>
      </c>
      <c r="AQ39" s="7">
        <f aca="true" t="shared" si="35" ref="AQ39:AQ44">AP39*$C$47</f>
        <v>0</v>
      </c>
      <c r="AR39" s="7">
        <f aca="true" t="shared" si="36" ref="AR39:AR44">0.9*AQ39</f>
        <v>0</v>
      </c>
      <c r="AS39" s="1">
        <f aca="true" t="shared" si="37" ref="AS39:AS44">AN39-AD39</f>
        <v>0.010000000000000009</v>
      </c>
      <c r="AT39" t="str">
        <f aca="true" t="shared" si="38" ref="AT39:AT44">IF(AS39&gt;0,"1","0")</f>
        <v>1</v>
      </c>
      <c r="AU39" s="7">
        <f aca="true" t="shared" si="39" ref="AU39:AU44">0.9*(AT39*AS39*$F7*$C$47)</f>
        <v>1080.0000000000011</v>
      </c>
    </row>
    <row r="40" spans="2:47" ht="12.75">
      <c r="B40" s="10" t="s">
        <v>1</v>
      </c>
      <c r="C40" s="28">
        <f t="shared" si="3"/>
        <v>0.9</v>
      </c>
      <c r="D40" s="28">
        <f t="shared" si="4"/>
        <v>0.06999999999999995</v>
      </c>
      <c r="E40" s="6">
        <f t="shared" si="5"/>
        <v>13999.99999999999</v>
      </c>
      <c r="F40" s="7">
        <f t="shared" si="6"/>
        <v>2799.999999999998</v>
      </c>
      <c r="G40" s="7">
        <f t="shared" si="7"/>
        <v>2519.9999999999986</v>
      </c>
      <c r="I40" s="10" t="s">
        <v>1</v>
      </c>
      <c r="J40" s="28">
        <f t="shared" si="8"/>
        <v>0.9</v>
      </c>
      <c r="K40" s="1">
        <f t="shared" si="9"/>
        <v>0.06999999999999995</v>
      </c>
      <c r="L40" s="6">
        <f t="shared" si="10"/>
        <v>13999.99999999999</v>
      </c>
      <c r="M40" s="7">
        <f t="shared" si="11"/>
        <v>2799.999999999998</v>
      </c>
      <c r="N40" s="7">
        <f t="shared" si="12"/>
        <v>2519.9999999999986</v>
      </c>
      <c r="O40" s="1">
        <f t="shared" si="13"/>
        <v>0</v>
      </c>
      <c r="P40" t="str">
        <f t="shared" si="14"/>
        <v>0</v>
      </c>
      <c r="Q40" s="7">
        <f t="shared" si="15"/>
        <v>0</v>
      </c>
      <c r="S40" s="10" t="s">
        <v>1</v>
      </c>
      <c r="T40" s="28">
        <f t="shared" si="16"/>
        <v>0.9</v>
      </c>
      <c r="U40" s="28">
        <f t="shared" si="17"/>
        <v>0.06999999999999995</v>
      </c>
      <c r="V40" s="6">
        <f t="shared" si="18"/>
        <v>13999.99999999999</v>
      </c>
      <c r="W40" s="7">
        <f t="shared" si="19"/>
        <v>2799.999999999998</v>
      </c>
      <c r="X40" s="7">
        <f t="shared" si="20"/>
        <v>2519.9999999999986</v>
      </c>
      <c r="Y40" s="1">
        <f t="shared" si="21"/>
        <v>0</v>
      </c>
      <c r="Z40" t="str">
        <f t="shared" si="22"/>
        <v>0</v>
      </c>
      <c r="AA40" s="7">
        <f t="shared" si="23"/>
        <v>0</v>
      </c>
      <c r="AC40" s="10" t="s">
        <v>1</v>
      </c>
      <c r="AD40" s="28">
        <f t="shared" si="24"/>
        <v>0.9</v>
      </c>
      <c r="AE40" s="1">
        <f t="shared" si="25"/>
        <v>0.06999999999999995</v>
      </c>
      <c r="AF40" s="6">
        <f t="shared" si="26"/>
        <v>13999.99999999999</v>
      </c>
      <c r="AG40" s="7">
        <f t="shared" si="27"/>
        <v>2799.999999999998</v>
      </c>
      <c r="AH40" s="7">
        <f t="shared" si="28"/>
        <v>2519.9999999999986</v>
      </c>
      <c r="AI40" s="1">
        <f t="shared" si="29"/>
        <v>0</v>
      </c>
      <c r="AJ40" t="str">
        <f t="shared" si="30"/>
        <v>0</v>
      </c>
      <c r="AK40" s="7">
        <f t="shared" si="31"/>
        <v>0</v>
      </c>
      <c r="AM40" s="10" t="s">
        <v>1</v>
      </c>
      <c r="AN40" s="28">
        <f t="shared" si="32"/>
        <v>0.9</v>
      </c>
      <c r="AO40" s="28">
        <f t="shared" si="33"/>
        <v>0.06999999999999995</v>
      </c>
      <c r="AP40" s="6">
        <f t="shared" si="34"/>
        <v>13999.99999999999</v>
      </c>
      <c r="AQ40" s="7">
        <f t="shared" si="35"/>
        <v>2799.999999999998</v>
      </c>
      <c r="AR40" s="7">
        <f t="shared" si="36"/>
        <v>2519.9999999999986</v>
      </c>
      <c r="AS40" s="1">
        <f t="shared" si="37"/>
        <v>0</v>
      </c>
      <c r="AT40" t="str">
        <f t="shared" si="38"/>
        <v>0</v>
      </c>
      <c r="AU40" s="7">
        <f t="shared" si="39"/>
        <v>0</v>
      </c>
    </row>
    <row r="41" spans="2:47" ht="12.75">
      <c r="B41" s="10" t="s">
        <v>2</v>
      </c>
      <c r="C41" s="28">
        <f t="shared" si="3"/>
        <v>0.9</v>
      </c>
      <c r="D41" s="28">
        <f t="shared" si="4"/>
        <v>0.06999999999999995</v>
      </c>
      <c r="E41" s="6">
        <f t="shared" si="5"/>
        <v>6999.999999999995</v>
      </c>
      <c r="F41" s="7">
        <f t="shared" si="6"/>
        <v>1399.999999999999</v>
      </c>
      <c r="G41" s="7">
        <f t="shared" si="7"/>
        <v>1259.9999999999993</v>
      </c>
      <c r="I41" s="10" t="s">
        <v>2</v>
      </c>
      <c r="J41" s="28">
        <f t="shared" si="8"/>
        <v>0.9</v>
      </c>
      <c r="K41" s="1">
        <f t="shared" si="9"/>
        <v>0.06999999999999995</v>
      </c>
      <c r="L41" s="6">
        <f t="shared" si="10"/>
        <v>6999.999999999995</v>
      </c>
      <c r="M41" s="7">
        <f t="shared" si="11"/>
        <v>1399.999999999999</v>
      </c>
      <c r="N41" s="7">
        <f t="shared" si="12"/>
        <v>1259.9999999999993</v>
      </c>
      <c r="O41" s="1">
        <f t="shared" si="13"/>
        <v>0</v>
      </c>
      <c r="P41" t="str">
        <f t="shared" si="14"/>
        <v>0</v>
      </c>
      <c r="Q41" s="7">
        <f t="shared" si="15"/>
        <v>0</v>
      </c>
      <c r="S41" s="10" t="s">
        <v>2</v>
      </c>
      <c r="T41" s="28">
        <f t="shared" si="16"/>
        <v>0.9</v>
      </c>
      <c r="U41" s="28">
        <f t="shared" si="17"/>
        <v>0.06999999999999995</v>
      </c>
      <c r="V41" s="6">
        <f t="shared" si="18"/>
        <v>6999.999999999995</v>
      </c>
      <c r="W41" s="7">
        <f t="shared" si="19"/>
        <v>1399.999999999999</v>
      </c>
      <c r="X41" s="7">
        <f t="shared" si="20"/>
        <v>1259.9999999999993</v>
      </c>
      <c r="Y41" s="1">
        <f t="shared" si="21"/>
        <v>0</v>
      </c>
      <c r="Z41" t="str">
        <f t="shared" si="22"/>
        <v>0</v>
      </c>
      <c r="AA41" s="7">
        <f t="shared" si="23"/>
        <v>0</v>
      </c>
      <c r="AC41" s="10" t="s">
        <v>2</v>
      </c>
      <c r="AD41" s="28">
        <f t="shared" si="24"/>
        <v>0.9</v>
      </c>
      <c r="AE41" s="1">
        <f t="shared" si="25"/>
        <v>0.06999999999999995</v>
      </c>
      <c r="AF41" s="6">
        <f t="shared" si="26"/>
        <v>6999.999999999995</v>
      </c>
      <c r="AG41" s="7">
        <f t="shared" si="27"/>
        <v>1399.999999999999</v>
      </c>
      <c r="AH41" s="7">
        <f t="shared" si="28"/>
        <v>1259.9999999999993</v>
      </c>
      <c r="AI41" s="1">
        <f t="shared" si="29"/>
        <v>0</v>
      </c>
      <c r="AJ41" t="str">
        <f t="shared" si="30"/>
        <v>0</v>
      </c>
      <c r="AK41" s="7">
        <f t="shared" si="31"/>
        <v>0</v>
      </c>
      <c r="AM41" s="10" t="s">
        <v>2</v>
      </c>
      <c r="AN41" s="28">
        <f t="shared" si="32"/>
        <v>0.9</v>
      </c>
      <c r="AO41" s="28">
        <f t="shared" si="33"/>
        <v>0.06999999999999995</v>
      </c>
      <c r="AP41" s="6">
        <f t="shared" si="34"/>
        <v>6999.999999999995</v>
      </c>
      <c r="AQ41" s="7">
        <f t="shared" si="35"/>
        <v>1399.999999999999</v>
      </c>
      <c r="AR41" s="7">
        <f t="shared" si="36"/>
        <v>1259.9999999999993</v>
      </c>
      <c r="AS41" s="1">
        <f t="shared" si="37"/>
        <v>0</v>
      </c>
      <c r="AT41" t="str">
        <f t="shared" si="38"/>
        <v>0</v>
      </c>
      <c r="AU41" s="7">
        <f t="shared" si="39"/>
        <v>0</v>
      </c>
    </row>
    <row r="42" spans="2:47" ht="12.75">
      <c r="B42" s="10" t="s">
        <v>3</v>
      </c>
      <c r="C42" s="28">
        <f t="shared" si="3"/>
        <v>0.9</v>
      </c>
      <c r="D42" s="28">
        <f t="shared" si="4"/>
        <v>0.06999999999999995</v>
      </c>
      <c r="E42" s="6">
        <f t="shared" si="5"/>
        <v>3499.9999999999977</v>
      </c>
      <c r="F42" s="7">
        <f t="shared" si="6"/>
        <v>699.9999999999995</v>
      </c>
      <c r="G42" s="7">
        <f t="shared" si="7"/>
        <v>629.9999999999997</v>
      </c>
      <c r="I42" s="10" t="s">
        <v>3</v>
      </c>
      <c r="J42" s="28">
        <f t="shared" si="8"/>
        <v>0.9</v>
      </c>
      <c r="K42" s="1">
        <f t="shared" si="9"/>
        <v>0.06999999999999995</v>
      </c>
      <c r="L42" s="6">
        <f t="shared" si="10"/>
        <v>3499.9999999999977</v>
      </c>
      <c r="M42" s="7">
        <f t="shared" si="11"/>
        <v>699.9999999999995</v>
      </c>
      <c r="N42" s="7">
        <f t="shared" si="12"/>
        <v>629.9999999999997</v>
      </c>
      <c r="O42" s="1">
        <f t="shared" si="13"/>
        <v>0</v>
      </c>
      <c r="P42" t="str">
        <f t="shared" si="14"/>
        <v>0</v>
      </c>
      <c r="Q42" s="7">
        <f t="shared" si="15"/>
        <v>0</v>
      </c>
      <c r="S42" s="10" t="s">
        <v>3</v>
      </c>
      <c r="T42" s="28">
        <f t="shared" si="16"/>
        <v>0.9</v>
      </c>
      <c r="U42" s="28">
        <f t="shared" si="17"/>
        <v>0.06999999999999995</v>
      </c>
      <c r="V42" s="6">
        <f t="shared" si="18"/>
        <v>3499.9999999999977</v>
      </c>
      <c r="W42" s="7">
        <f t="shared" si="19"/>
        <v>699.9999999999995</v>
      </c>
      <c r="X42" s="7">
        <f t="shared" si="20"/>
        <v>629.9999999999997</v>
      </c>
      <c r="Y42" s="1">
        <f t="shared" si="21"/>
        <v>0</v>
      </c>
      <c r="Z42" t="str">
        <f t="shared" si="22"/>
        <v>0</v>
      </c>
      <c r="AA42" s="7">
        <f t="shared" si="23"/>
        <v>0</v>
      </c>
      <c r="AC42" s="10" t="s">
        <v>3</v>
      </c>
      <c r="AD42" s="28">
        <f t="shared" si="24"/>
        <v>0.9</v>
      </c>
      <c r="AE42" s="1">
        <f t="shared" si="25"/>
        <v>0.06999999999999995</v>
      </c>
      <c r="AF42" s="6">
        <f t="shared" si="26"/>
        <v>3499.9999999999977</v>
      </c>
      <c r="AG42" s="7">
        <f t="shared" si="27"/>
        <v>699.9999999999995</v>
      </c>
      <c r="AH42" s="7">
        <f t="shared" si="28"/>
        <v>629.9999999999997</v>
      </c>
      <c r="AI42" s="1">
        <f t="shared" si="29"/>
        <v>0</v>
      </c>
      <c r="AJ42" t="str">
        <f t="shared" si="30"/>
        <v>0</v>
      </c>
      <c r="AK42" s="7">
        <f t="shared" si="31"/>
        <v>0</v>
      </c>
      <c r="AM42" s="10" t="s">
        <v>3</v>
      </c>
      <c r="AN42" s="28">
        <f t="shared" si="32"/>
        <v>0.9</v>
      </c>
      <c r="AO42" s="28">
        <f t="shared" si="33"/>
        <v>0.06999999999999995</v>
      </c>
      <c r="AP42" s="6">
        <f t="shared" si="34"/>
        <v>3499.9999999999977</v>
      </c>
      <c r="AQ42" s="7">
        <f t="shared" si="35"/>
        <v>699.9999999999995</v>
      </c>
      <c r="AR42" s="7">
        <f t="shared" si="36"/>
        <v>629.9999999999997</v>
      </c>
      <c r="AS42" s="1">
        <f t="shared" si="37"/>
        <v>0</v>
      </c>
      <c r="AT42" t="str">
        <f t="shared" si="38"/>
        <v>0</v>
      </c>
      <c r="AU42" s="7">
        <f t="shared" si="39"/>
        <v>0</v>
      </c>
    </row>
    <row r="43" spans="2:47" ht="12.75">
      <c r="B43" s="10" t="s">
        <v>4</v>
      </c>
      <c r="C43" s="28">
        <f t="shared" si="3"/>
        <v>0.9</v>
      </c>
      <c r="D43" s="28">
        <f t="shared" si="4"/>
        <v>0.06999999999999995</v>
      </c>
      <c r="E43" s="6">
        <f t="shared" si="5"/>
        <v>2099.9999999999986</v>
      </c>
      <c r="F43" s="7">
        <f t="shared" si="6"/>
        <v>419.9999999999998</v>
      </c>
      <c r="G43" s="7">
        <f t="shared" si="7"/>
        <v>377.99999999999983</v>
      </c>
      <c r="I43" s="10" t="s">
        <v>4</v>
      </c>
      <c r="J43" s="28">
        <f t="shared" si="8"/>
        <v>0.9</v>
      </c>
      <c r="K43" s="1">
        <f t="shared" si="9"/>
        <v>0.06999999999999995</v>
      </c>
      <c r="L43" s="6">
        <f t="shared" si="10"/>
        <v>2099.9999999999986</v>
      </c>
      <c r="M43" s="7">
        <f t="shared" si="11"/>
        <v>419.9999999999998</v>
      </c>
      <c r="N43" s="7">
        <f t="shared" si="12"/>
        <v>377.99999999999983</v>
      </c>
      <c r="O43" s="1">
        <f t="shared" si="13"/>
        <v>0</v>
      </c>
      <c r="P43" t="str">
        <f t="shared" si="14"/>
        <v>0</v>
      </c>
      <c r="Q43" s="7">
        <f t="shared" si="15"/>
        <v>0</v>
      </c>
      <c r="S43" s="10" t="s">
        <v>4</v>
      </c>
      <c r="T43" s="28">
        <f t="shared" si="16"/>
        <v>0.9</v>
      </c>
      <c r="U43" s="28">
        <f t="shared" si="17"/>
        <v>0.06999999999999995</v>
      </c>
      <c r="V43" s="6">
        <f t="shared" si="18"/>
        <v>2099.9999999999986</v>
      </c>
      <c r="W43" s="7">
        <f t="shared" si="19"/>
        <v>419.9999999999998</v>
      </c>
      <c r="X43" s="7">
        <f t="shared" si="20"/>
        <v>377.99999999999983</v>
      </c>
      <c r="Y43" s="1">
        <f t="shared" si="21"/>
        <v>0</v>
      </c>
      <c r="Z43" t="str">
        <f t="shared" si="22"/>
        <v>0</v>
      </c>
      <c r="AA43" s="7">
        <f t="shared" si="23"/>
        <v>0</v>
      </c>
      <c r="AC43" s="10" t="s">
        <v>4</v>
      </c>
      <c r="AD43" s="28">
        <f t="shared" si="24"/>
        <v>0.9</v>
      </c>
      <c r="AE43" s="1">
        <f t="shared" si="25"/>
        <v>0.06999999999999995</v>
      </c>
      <c r="AF43" s="6">
        <f t="shared" si="26"/>
        <v>2099.9999999999986</v>
      </c>
      <c r="AG43" s="7">
        <f t="shared" si="27"/>
        <v>419.9999999999998</v>
      </c>
      <c r="AH43" s="7">
        <f t="shared" si="28"/>
        <v>377.99999999999983</v>
      </c>
      <c r="AI43" s="1">
        <f t="shared" si="29"/>
        <v>0</v>
      </c>
      <c r="AJ43" t="str">
        <f t="shared" si="30"/>
        <v>0</v>
      </c>
      <c r="AK43" s="7">
        <f t="shared" si="31"/>
        <v>0</v>
      </c>
      <c r="AM43" s="10" t="s">
        <v>4</v>
      </c>
      <c r="AN43" s="28">
        <f t="shared" si="32"/>
        <v>0.9</v>
      </c>
      <c r="AO43" s="28">
        <f t="shared" si="33"/>
        <v>0.06999999999999995</v>
      </c>
      <c r="AP43" s="6">
        <f t="shared" si="34"/>
        <v>2099.9999999999986</v>
      </c>
      <c r="AQ43" s="7">
        <f t="shared" si="35"/>
        <v>419.9999999999998</v>
      </c>
      <c r="AR43" s="7">
        <f t="shared" si="36"/>
        <v>377.99999999999983</v>
      </c>
      <c r="AS43" s="1">
        <f t="shared" si="37"/>
        <v>0</v>
      </c>
      <c r="AT43" t="str">
        <f t="shared" si="38"/>
        <v>0</v>
      </c>
      <c r="AU43" s="7">
        <f t="shared" si="39"/>
        <v>0</v>
      </c>
    </row>
    <row r="44" spans="2:47" ht="12.75">
      <c r="B44" s="10" t="s">
        <v>7</v>
      </c>
      <c r="C44" s="28">
        <f t="shared" si="3"/>
        <v>0.9</v>
      </c>
      <c r="D44" s="28">
        <f t="shared" si="4"/>
        <v>0.06999999999999995</v>
      </c>
      <c r="E44" s="6">
        <f t="shared" si="5"/>
        <v>1399.999999999999</v>
      </c>
      <c r="F44" s="7">
        <f t="shared" si="6"/>
        <v>279.99999999999983</v>
      </c>
      <c r="G44" s="7">
        <f t="shared" si="7"/>
        <v>251.99999999999986</v>
      </c>
      <c r="I44" s="10" t="s">
        <v>7</v>
      </c>
      <c r="J44" s="28">
        <f t="shared" si="8"/>
        <v>0.9</v>
      </c>
      <c r="K44" s="1">
        <f t="shared" si="9"/>
        <v>0.06999999999999995</v>
      </c>
      <c r="L44" s="6">
        <f t="shared" si="10"/>
        <v>1399.999999999999</v>
      </c>
      <c r="M44" s="7">
        <f t="shared" si="11"/>
        <v>279.99999999999983</v>
      </c>
      <c r="N44" s="7">
        <f t="shared" si="12"/>
        <v>251.99999999999986</v>
      </c>
      <c r="O44" s="1">
        <f t="shared" si="13"/>
        <v>0</v>
      </c>
      <c r="P44" t="str">
        <f t="shared" si="14"/>
        <v>0</v>
      </c>
      <c r="Q44" s="7">
        <f t="shared" si="15"/>
        <v>0</v>
      </c>
      <c r="S44" s="10" t="s">
        <v>7</v>
      </c>
      <c r="T44" s="28">
        <f t="shared" si="16"/>
        <v>0.9</v>
      </c>
      <c r="U44" s="28">
        <f t="shared" si="17"/>
        <v>0.06999999999999995</v>
      </c>
      <c r="V44" s="6">
        <f t="shared" si="18"/>
        <v>1399.999999999999</v>
      </c>
      <c r="W44" s="7">
        <f t="shared" si="19"/>
        <v>279.99999999999983</v>
      </c>
      <c r="X44" s="7">
        <f t="shared" si="20"/>
        <v>251.99999999999986</v>
      </c>
      <c r="Y44" s="1">
        <f t="shared" si="21"/>
        <v>0</v>
      </c>
      <c r="Z44" t="str">
        <f t="shared" si="22"/>
        <v>0</v>
      </c>
      <c r="AA44" s="7">
        <f t="shared" si="23"/>
        <v>0</v>
      </c>
      <c r="AC44" s="10" t="s">
        <v>7</v>
      </c>
      <c r="AD44" s="28">
        <f t="shared" si="24"/>
        <v>0.9</v>
      </c>
      <c r="AE44" s="1">
        <f t="shared" si="25"/>
        <v>0.06999999999999995</v>
      </c>
      <c r="AF44" s="6">
        <f t="shared" si="26"/>
        <v>1399.999999999999</v>
      </c>
      <c r="AG44" s="7">
        <f t="shared" si="27"/>
        <v>279.99999999999983</v>
      </c>
      <c r="AH44" s="7">
        <f t="shared" si="28"/>
        <v>251.99999999999986</v>
      </c>
      <c r="AI44" s="1">
        <f t="shared" si="29"/>
        <v>0</v>
      </c>
      <c r="AJ44" t="str">
        <f t="shared" si="30"/>
        <v>0</v>
      </c>
      <c r="AK44" s="7">
        <f t="shared" si="31"/>
        <v>0</v>
      </c>
      <c r="AM44" s="10" t="s">
        <v>7</v>
      </c>
      <c r="AN44" s="28">
        <f t="shared" si="32"/>
        <v>0.9</v>
      </c>
      <c r="AO44" s="28">
        <f t="shared" si="33"/>
        <v>0.06999999999999995</v>
      </c>
      <c r="AP44" s="6">
        <f t="shared" si="34"/>
        <v>1399.999999999999</v>
      </c>
      <c r="AQ44" s="7">
        <f t="shared" si="35"/>
        <v>279.99999999999983</v>
      </c>
      <c r="AR44" s="7">
        <f t="shared" si="36"/>
        <v>251.99999999999986</v>
      </c>
      <c r="AS44" s="1">
        <f t="shared" si="37"/>
        <v>0</v>
      </c>
      <c r="AT44" t="str">
        <f t="shared" si="38"/>
        <v>0</v>
      </c>
      <c r="AU44" s="7">
        <f t="shared" si="39"/>
        <v>0</v>
      </c>
    </row>
    <row r="45" spans="5:44" ht="12.75">
      <c r="E45" s="6"/>
      <c r="F45" s="8">
        <f>SUM(F39:F44)</f>
        <v>10399.999999999989</v>
      </c>
      <c r="G45" s="8">
        <f>SUM(G39:G44)</f>
        <v>9359.999999999989</v>
      </c>
      <c r="J45" s="29"/>
      <c r="M45" s="8">
        <f>SUM(M39:M44)</f>
        <v>9200</v>
      </c>
      <c r="N45" s="8">
        <f>SUM(N39:N44)</f>
        <v>8280</v>
      </c>
      <c r="W45" s="8">
        <f>SUM(W39:W44)</f>
        <v>7999.999999999998</v>
      </c>
      <c r="X45" s="8">
        <f>SUM(X39:X44)</f>
        <v>7200</v>
      </c>
      <c r="AD45" s="29"/>
      <c r="AG45" s="8">
        <f>SUM(AG39:AG44)</f>
        <v>6799.999999999998</v>
      </c>
      <c r="AH45" s="8">
        <f>SUM(AH39:AH44)</f>
        <v>6119.999999999999</v>
      </c>
      <c r="AN45" s="29"/>
      <c r="AO45" s="29"/>
      <c r="AQ45" s="8">
        <f>SUM(AQ39:AQ44)</f>
        <v>5599.999999999996</v>
      </c>
      <c r="AR45" s="8">
        <f>SUM(AR39:AR44)</f>
        <v>5039.999999999998</v>
      </c>
    </row>
    <row r="46" spans="2:41" ht="12.75">
      <c r="B46" t="s">
        <v>12</v>
      </c>
      <c r="C46" t="s">
        <v>13</v>
      </c>
      <c r="AN46" s="29"/>
      <c r="AO46" s="29"/>
    </row>
    <row r="47" spans="1:41" ht="12.75">
      <c r="A47" t="s">
        <v>11</v>
      </c>
      <c r="B47" s="1">
        <v>0.97</v>
      </c>
      <c r="C47" s="19">
        <v>0.2</v>
      </c>
      <c r="AN47" s="29"/>
      <c r="AO47" s="29"/>
    </row>
    <row r="48" spans="1:41" ht="12.75">
      <c r="A48" t="s">
        <v>27</v>
      </c>
      <c r="B48" s="1">
        <v>0.99</v>
      </c>
      <c r="C48" s="19">
        <v>4.5</v>
      </c>
      <c r="AN48" s="29"/>
      <c r="AO48" s="29"/>
    </row>
    <row r="49" spans="2:41" ht="12.75">
      <c r="B49" s="1"/>
      <c r="C49" s="19"/>
      <c r="AN49" s="29"/>
      <c r="AO49" s="29"/>
    </row>
    <row r="50" ht="12.75">
      <c r="A50" t="s">
        <v>68</v>
      </c>
    </row>
    <row r="51" spans="1:39" ht="12.75">
      <c r="A51" s="3" t="s">
        <v>21</v>
      </c>
      <c r="I51" s="3" t="s">
        <v>22</v>
      </c>
      <c r="S51" s="3" t="s">
        <v>33</v>
      </c>
      <c r="AC51" s="3" t="s">
        <v>36</v>
      </c>
      <c r="AM51" s="3" t="s">
        <v>37</v>
      </c>
    </row>
    <row r="52" ht="12.75">
      <c r="A52" t="s">
        <v>32</v>
      </c>
    </row>
    <row r="53" spans="3:47" ht="51">
      <c r="C53" s="9" t="s">
        <v>27</v>
      </c>
      <c r="D53" s="9" t="s">
        <v>18</v>
      </c>
      <c r="E53" s="9" t="s">
        <v>19</v>
      </c>
      <c r="F53" s="9" t="s">
        <v>20</v>
      </c>
      <c r="G53" s="9" t="s">
        <v>28</v>
      </c>
      <c r="J53" s="9" t="s">
        <v>27</v>
      </c>
      <c r="K53" s="9" t="s">
        <v>18</v>
      </c>
      <c r="L53" s="9" t="s">
        <v>19</v>
      </c>
      <c r="M53" s="9" t="s">
        <v>20</v>
      </c>
      <c r="N53" s="9" t="s">
        <v>31</v>
      </c>
      <c r="O53" s="9" t="s">
        <v>23</v>
      </c>
      <c r="P53" s="9" t="s">
        <v>24</v>
      </c>
      <c r="Q53" s="9" t="s">
        <v>30</v>
      </c>
      <c r="T53" s="9" t="s">
        <v>27</v>
      </c>
      <c r="U53" s="9" t="s">
        <v>18</v>
      </c>
      <c r="V53" s="9" t="s">
        <v>19</v>
      </c>
      <c r="W53" s="9" t="s">
        <v>20</v>
      </c>
      <c r="X53" s="9" t="s">
        <v>31</v>
      </c>
      <c r="Y53" s="9" t="s">
        <v>23</v>
      </c>
      <c r="Z53" s="9" t="s">
        <v>24</v>
      </c>
      <c r="AA53" s="9" t="s">
        <v>30</v>
      </c>
      <c r="AD53" s="9" t="s">
        <v>27</v>
      </c>
      <c r="AE53" s="9" t="s">
        <v>18</v>
      </c>
      <c r="AF53" s="9" t="s">
        <v>19</v>
      </c>
      <c r="AG53" s="9" t="s">
        <v>20</v>
      </c>
      <c r="AH53" s="9" t="s">
        <v>31</v>
      </c>
      <c r="AI53" s="9" t="s">
        <v>23</v>
      </c>
      <c r="AJ53" s="9" t="s">
        <v>24</v>
      </c>
      <c r="AK53" s="9" t="s">
        <v>30</v>
      </c>
      <c r="AN53" s="9" t="s">
        <v>27</v>
      </c>
      <c r="AO53" s="9" t="s">
        <v>18</v>
      </c>
      <c r="AP53" s="9" t="s">
        <v>19</v>
      </c>
      <c r="AQ53" s="9" t="s">
        <v>20</v>
      </c>
      <c r="AR53" s="9" t="s">
        <v>31</v>
      </c>
      <c r="AS53" s="9" t="s">
        <v>23</v>
      </c>
      <c r="AT53" s="9" t="s">
        <v>24</v>
      </c>
      <c r="AU53" s="9" t="s">
        <v>30</v>
      </c>
    </row>
    <row r="54" spans="2:47" ht="12.75">
      <c r="B54" s="10" t="s">
        <v>0</v>
      </c>
      <c r="C54" s="28">
        <f aca="true" t="shared" si="40" ref="C54:C59">C27</f>
        <v>0.94</v>
      </c>
      <c r="D54" s="1">
        <f aca="true" t="shared" si="41" ref="D54:D59">$B$48-C54</f>
        <v>0.050000000000000044</v>
      </c>
      <c r="E54" s="6">
        <f aca="true" t="shared" si="42" ref="E54:E59">IF(D54&gt;0,D54*$D7,0)</f>
        <v>30000.000000000025</v>
      </c>
      <c r="F54" s="7">
        <f aca="true" t="shared" si="43" ref="F54:F59">E54*$C$48</f>
        <v>135000.00000000012</v>
      </c>
      <c r="G54" s="7">
        <f aca="true" t="shared" si="44" ref="G54:G59">0.9*F54</f>
        <v>121500.0000000001</v>
      </c>
      <c r="I54" s="10" t="s">
        <v>0</v>
      </c>
      <c r="J54" s="28">
        <f aca="true" t="shared" si="45" ref="J54:J59">D27</f>
        <v>0.95</v>
      </c>
      <c r="K54" s="1">
        <f aca="true" t="shared" si="46" ref="K54:K59">$B$48-J54</f>
        <v>0.040000000000000036</v>
      </c>
      <c r="L54" s="6">
        <f aca="true" t="shared" si="47" ref="L54:L59">IF(K54&gt;0,K54*$D7,0)</f>
        <v>24000.000000000022</v>
      </c>
      <c r="M54" s="7">
        <f aca="true" t="shared" si="48" ref="M54:M59">L54*$C$48</f>
        <v>108000.0000000001</v>
      </c>
      <c r="N54" s="7">
        <f aca="true" t="shared" si="49" ref="N54:N59">0.9*M54</f>
        <v>97200.00000000009</v>
      </c>
      <c r="O54" s="1">
        <f aca="true" t="shared" si="50" ref="O54:O59">J54-C54</f>
        <v>0.010000000000000009</v>
      </c>
      <c r="P54" t="str">
        <f aca="true" t="shared" si="51" ref="P54:P59">IF(O54&gt;0,"1","0")</f>
        <v>1</v>
      </c>
      <c r="Q54" s="7">
        <f aca="true" t="shared" si="52" ref="Q54:Q59">0.9*(P54*O54*$D7*$C$48)</f>
        <v>24300.000000000022</v>
      </c>
      <c r="S54" s="10" t="s">
        <v>0</v>
      </c>
      <c r="T54" s="28">
        <f aca="true" t="shared" si="53" ref="T54:T59">E27</f>
        <v>0.95</v>
      </c>
      <c r="U54" s="1">
        <f aca="true" t="shared" si="54" ref="U54:U59">$B$48-T54</f>
        <v>0.040000000000000036</v>
      </c>
      <c r="V54" s="6">
        <f aca="true" t="shared" si="55" ref="V54:V59">IF(U54&gt;0,U54*$D7,0)</f>
        <v>24000.000000000022</v>
      </c>
      <c r="W54" s="7">
        <f aca="true" t="shared" si="56" ref="W54:W59">V54*$C$48</f>
        <v>108000.0000000001</v>
      </c>
      <c r="X54" s="7">
        <f aca="true" t="shared" si="57" ref="X54:X59">0.9*W54</f>
        <v>97200.00000000009</v>
      </c>
      <c r="Y54" s="1">
        <f aca="true" t="shared" si="58" ref="Y54:Y59">T54-J54</f>
        <v>0</v>
      </c>
      <c r="Z54" t="str">
        <f aca="true" t="shared" si="59" ref="Z54:Z59">IF(Y54&gt;0,"1","0")</f>
        <v>0</v>
      </c>
      <c r="AA54" s="7">
        <f aca="true" t="shared" si="60" ref="AA54:AA59">0.9*(Z54*Y54*$D7*$C$48)</f>
        <v>0</v>
      </c>
      <c r="AC54" s="10" t="s">
        <v>0</v>
      </c>
      <c r="AD54" s="28">
        <f aca="true" t="shared" si="61" ref="AD54:AD59">F27</f>
        <v>0.955</v>
      </c>
      <c r="AE54" s="1">
        <f aca="true" t="shared" si="62" ref="AE54:AE59">$B$48-AD54</f>
        <v>0.03500000000000003</v>
      </c>
      <c r="AF54" s="6">
        <f aca="true" t="shared" si="63" ref="AF54:AF59">IF(AE54&gt;0,AE54*$D7,0)</f>
        <v>21000.00000000002</v>
      </c>
      <c r="AG54" s="7">
        <f aca="true" t="shared" si="64" ref="AG54:AG59">AF54*$C$48</f>
        <v>94500.00000000009</v>
      </c>
      <c r="AH54" s="7">
        <f aca="true" t="shared" si="65" ref="AH54:AH59">0.9*AG54</f>
        <v>85050.00000000009</v>
      </c>
      <c r="AI54" s="1">
        <f aca="true" t="shared" si="66" ref="AI54:AI59">AD54-T54</f>
        <v>0.0050000000000000044</v>
      </c>
      <c r="AJ54" t="str">
        <f aca="true" t="shared" si="67" ref="AJ54:AJ59">IF(AI54&gt;0,"1","0")</f>
        <v>1</v>
      </c>
      <c r="AK54" s="7">
        <f aca="true" t="shared" si="68" ref="AK54:AK59">0.9*(AJ54*AI54*$D7*$C$48)</f>
        <v>12150.000000000011</v>
      </c>
      <c r="AM54" s="10" t="s">
        <v>0</v>
      </c>
      <c r="AN54" s="28">
        <f aca="true" t="shared" si="69" ref="AN54:AN59">G27</f>
        <v>0.96</v>
      </c>
      <c r="AO54" s="1">
        <f aca="true" t="shared" si="70" ref="AO54:AO59">$B$48-AN54</f>
        <v>0.030000000000000027</v>
      </c>
      <c r="AP54" s="6">
        <f aca="true" t="shared" si="71" ref="AP54:AP59">IF(AO54&gt;0,AO54*$D7,0)</f>
        <v>18000.000000000015</v>
      </c>
      <c r="AQ54" s="7">
        <f aca="true" t="shared" si="72" ref="AQ54:AQ59">AP54*$C$48</f>
        <v>81000.00000000006</v>
      </c>
      <c r="AR54" s="7">
        <f aca="true" t="shared" si="73" ref="AR54:AR59">0.9*AQ54</f>
        <v>72900.00000000006</v>
      </c>
      <c r="AS54" s="1">
        <f aca="true" t="shared" si="74" ref="AS54:AS59">AN54-AD54</f>
        <v>0.0050000000000000044</v>
      </c>
      <c r="AT54" t="str">
        <f aca="true" t="shared" si="75" ref="AT54:AT59">IF(AS54&gt;0,"1","0")</f>
        <v>1</v>
      </c>
      <c r="AU54" s="7">
        <f aca="true" t="shared" si="76" ref="AU54:AU59">0.9*(AT54*AS54*$D7*$C$48)</f>
        <v>12150.000000000011</v>
      </c>
    </row>
    <row r="55" spans="2:47" ht="12.75">
      <c r="B55" s="10" t="s">
        <v>1</v>
      </c>
      <c r="C55" s="28">
        <f t="shared" si="40"/>
        <v>0.94</v>
      </c>
      <c r="D55" s="1">
        <f t="shared" si="41"/>
        <v>0.050000000000000044</v>
      </c>
      <c r="E55" s="6">
        <f t="shared" si="42"/>
        <v>10000.00000000001</v>
      </c>
      <c r="F55" s="7">
        <f t="shared" si="43"/>
        <v>45000.000000000044</v>
      </c>
      <c r="G55" s="7">
        <f t="shared" si="44"/>
        <v>40500.000000000044</v>
      </c>
      <c r="I55" s="10" t="s">
        <v>1</v>
      </c>
      <c r="J55" s="28">
        <f t="shared" si="45"/>
        <v>0.95</v>
      </c>
      <c r="K55" s="1">
        <f t="shared" si="46"/>
        <v>0.040000000000000036</v>
      </c>
      <c r="L55" s="6">
        <f t="shared" si="47"/>
        <v>8000.000000000007</v>
      </c>
      <c r="M55" s="7">
        <f t="shared" si="48"/>
        <v>36000.00000000003</v>
      </c>
      <c r="N55" s="7">
        <f t="shared" si="49"/>
        <v>32400.000000000025</v>
      </c>
      <c r="O55" s="1">
        <f t="shared" si="50"/>
        <v>0.010000000000000009</v>
      </c>
      <c r="P55" t="str">
        <f t="shared" si="51"/>
        <v>1</v>
      </c>
      <c r="Q55" s="7">
        <f t="shared" si="52"/>
        <v>8100.000000000006</v>
      </c>
      <c r="S55" s="10" t="s">
        <v>1</v>
      </c>
      <c r="T55" s="28">
        <f t="shared" si="53"/>
        <v>0.95</v>
      </c>
      <c r="U55" s="1">
        <f t="shared" si="54"/>
        <v>0.040000000000000036</v>
      </c>
      <c r="V55" s="6">
        <f t="shared" si="55"/>
        <v>8000.000000000007</v>
      </c>
      <c r="W55" s="7">
        <f t="shared" si="56"/>
        <v>36000.00000000003</v>
      </c>
      <c r="X55" s="7">
        <f t="shared" si="57"/>
        <v>32400.000000000025</v>
      </c>
      <c r="Y55" s="1">
        <f t="shared" si="58"/>
        <v>0</v>
      </c>
      <c r="Z55" t="str">
        <f t="shared" si="59"/>
        <v>0</v>
      </c>
      <c r="AA55" s="7">
        <f t="shared" si="60"/>
        <v>0</v>
      </c>
      <c r="AC55" s="10" t="s">
        <v>1</v>
      </c>
      <c r="AD55" s="28">
        <f t="shared" si="61"/>
        <v>0.955</v>
      </c>
      <c r="AE55" s="1">
        <f t="shared" si="62"/>
        <v>0.03500000000000003</v>
      </c>
      <c r="AF55" s="6">
        <f t="shared" si="63"/>
        <v>7000.000000000006</v>
      </c>
      <c r="AG55" s="7">
        <f t="shared" si="64"/>
        <v>31500.00000000003</v>
      </c>
      <c r="AH55" s="7">
        <f t="shared" si="65"/>
        <v>28350.000000000025</v>
      </c>
      <c r="AI55" s="1">
        <f t="shared" si="66"/>
        <v>0.0050000000000000044</v>
      </c>
      <c r="AJ55" t="str">
        <f t="shared" si="67"/>
        <v>1</v>
      </c>
      <c r="AK55" s="7">
        <f t="shared" si="68"/>
        <v>4050.000000000003</v>
      </c>
      <c r="AM55" s="10" t="s">
        <v>1</v>
      </c>
      <c r="AN55" s="28">
        <f t="shared" si="69"/>
        <v>0.96</v>
      </c>
      <c r="AO55" s="1">
        <f t="shared" si="70"/>
        <v>0.030000000000000027</v>
      </c>
      <c r="AP55" s="6">
        <f t="shared" si="71"/>
        <v>6000.0000000000055</v>
      </c>
      <c r="AQ55" s="7">
        <f t="shared" si="72"/>
        <v>27000.000000000025</v>
      </c>
      <c r="AR55" s="7">
        <f t="shared" si="73"/>
        <v>24300.000000000022</v>
      </c>
      <c r="AS55" s="1">
        <f t="shared" si="74"/>
        <v>0.0050000000000000044</v>
      </c>
      <c r="AT55" t="str">
        <f t="shared" si="75"/>
        <v>1</v>
      </c>
      <c r="AU55" s="7">
        <f t="shared" si="76"/>
        <v>4050.000000000003</v>
      </c>
    </row>
    <row r="56" spans="2:47" ht="12.75">
      <c r="B56" s="10" t="s">
        <v>2</v>
      </c>
      <c r="C56" s="28">
        <f t="shared" si="40"/>
        <v>0.94</v>
      </c>
      <c r="D56" s="1">
        <f t="shared" si="41"/>
        <v>0.050000000000000044</v>
      </c>
      <c r="E56" s="6">
        <f t="shared" si="42"/>
        <v>5000.000000000005</v>
      </c>
      <c r="F56" s="7">
        <f t="shared" si="43"/>
        <v>22500.000000000022</v>
      </c>
      <c r="G56" s="7">
        <f t="shared" si="44"/>
        <v>20250.000000000022</v>
      </c>
      <c r="I56" s="10" t="s">
        <v>2</v>
      </c>
      <c r="J56" s="28">
        <f t="shared" si="45"/>
        <v>0.95</v>
      </c>
      <c r="K56" s="1">
        <f t="shared" si="46"/>
        <v>0.040000000000000036</v>
      </c>
      <c r="L56" s="6">
        <f t="shared" si="47"/>
        <v>4000.0000000000036</v>
      </c>
      <c r="M56" s="7">
        <f t="shared" si="48"/>
        <v>18000.000000000015</v>
      </c>
      <c r="N56" s="7">
        <f t="shared" si="49"/>
        <v>16200.000000000013</v>
      </c>
      <c r="O56" s="1">
        <f t="shared" si="50"/>
        <v>0.010000000000000009</v>
      </c>
      <c r="P56" t="str">
        <f t="shared" si="51"/>
        <v>1</v>
      </c>
      <c r="Q56" s="7">
        <f t="shared" si="52"/>
        <v>4050.000000000003</v>
      </c>
      <c r="S56" s="10" t="s">
        <v>2</v>
      </c>
      <c r="T56" s="28">
        <f t="shared" si="53"/>
        <v>0.95</v>
      </c>
      <c r="U56" s="1">
        <f t="shared" si="54"/>
        <v>0.040000000000000036</v>
      </c>
      <c r="V56" s="6">
        <f t="shared" si="55"/>
        <v>4000.0000000000036</v>
      </c>
      <c r="W56" s="7">
        <f t="shared" si="56"/>
        <v>18000.000000000015</v>
      </c>
      <c r="X56" s="7">
        <f t="shared" si="57"/>
        <v>16200.000000000013</v>
      </c>
      <c r="Y56" s="1">
        <f t="shared" si="58"/>
        <v>0</v>
      </c>
      <c r="Z56" t="str">
        <f t="shared" si="59"/>
        <v>0</v>
      </c>
      <c r="AA56" s="7">
        <f t="shared" si="60"/>
        <v>0</v>
      </c>
      <c r="AC56" s="10" t="s">
        <v>2</v>
      </c>
      <c r="AD56" s="28">
        <f t="shared" si="61"/>
        <v>0.955</v>
      </c>
      <c r="AE56" s="1">
        <f t="shared" si="62"/>
        <v>0.03500000000000003</v>
      </c>
      <c r="AF56" s="6">
        <f t="shared" si="63"/>
        <v>3500.000000000003</v>
      </c>
      <c r="AG56" s="7">
        <f t="shared" si="64"/>
        <v>15750.000000000015</v>
      </c>
      <c r="AH56" s="7">
        <f t="shared" si="65"/>
        <v>14175.000000000013</v>
      </c>
      <c r="AI56" s="1">
        <f t="shared" si="66"/>
        <v>0.0050000000000000044</v>
      </c>
      <c r="AJ56" t="str">
        <f t="shared" si="67"/>
        <v>1</v>
      </c>
      <c r="AK56" s="7">
        <f t="shared" si="68"/>
        <v>2025.0000000000016</v>
      </c>
      <c r="AM56" s="10" t="s">
        <v>2</v>
      </c>
      <c r="AN56" s="28">
        <f t="shared" si="69"/>
        <v>0.96</v>
      </c>
      <c r="AO56" s="1">
        <f t="shared" si="70"/>
        <v>0.030000000000000027</v>
      </c>
      <c r="AP56" s="6">
        <f t="shared" si="71"/>
        <v>3000.0000000000027</v>
      </c>
      <c r="AQ56" s="7">
        <f t="shared" si="72"/>
        <v>13500.000000000013</v>
      </c>
      <c r="AR56" s="7">
        <f t="shared" si="73"/>
        <v>12150.000000000011</v>
      </c>
      <c r="AS56" s="1">
        <f t="shared" si="74"/>
        <v>0.0050000000000000044</v>
      </c>
      <c r="AT56" t="str">
        <f t="shared" si="75"/>
        <v>1</v>
      </c>
      <c r="AU56" s="7">
        <f t="shared" si="76"/>
        <v>2025.0000000000016</v>
      </c>
    </row>
    <row r="57" spans="2:47" ht="12.75">
      <c r="B57" s="10" t="s">
        <v>3</v>
      </c>
      <c r="C57" s="28">
        <f t="shared" si="40"/>
        <v>0.94</v>
      </c>
      <c r="D57" s="1">
        <f t="shared" si="41"/>
        <v>0.050000000000000044</v>
      </c>
      <c r="E57" s="6">
        <f t="shared" si="42"/>
        <v>2500.0000000000023</v>
      </c>
      <c r="F57" s="7">
        <f t="shared" si="43"/>
        <v>11250.000000000011</v>
      </c>
      <c r="G57" s="7">
        <f t="shared" si="44"/>
        <v>10125.000000000011</v>
      </c>
      <c r="I57" s="10" t="s">
        <v>3</v>
      </c>
      <c r="J57" s="28">
        <f t="shared" si="45"/>
        <v>0.95</v>
      </c>
      <c r="K57" s="1">
        <f t="shared" si="46"/>
        <v>0.040000000000000036</v>
      </c>
      <c r="L57" s="6">
        <f t="shared" si="47"/>
        <v>2000.0000000000018</v>
      </c>
      <c r="M57" s="7">
        <f t="shared" si="48"/>
        <v>9000.000000000007</v>
      </c>
      <c r="N57" s="7">
        <f t="shared" si="49"/>
        <v>8100.000000000006</v>
      </c>
      <c r="O57" s="1">
        <f t="shared" si="50"/>
        <v>0.010000000000000009</v>
      </c>
      <c r="P57" t="str">
        <f t="shared" si="51"/>
        <v>1</v>
      </c>
      <c r="Q57" s="7">
        <f t="shared" si="52"/>
        <v>2025.0000000000016</v>
      </c>
      <c r="S57" s="10" t="s">
        <v>3</v>
      </c>
      <c r="T57" s="28">
        <f t="shared" si="53"/>
        <v>0.95</v>
      </c>
      <c r="U57" s="1">
        <f t="shared" si="54"/>
        <v>0.040000000000000036</v>
      </c>
      <c r="V57" s="6">
        <f t="shared" si="55"/>
        <v>2000.0000000000018</v>
      </c>
      <c r="W57" s="7">
        <f t="shared" si="56"/>
        <v>9000.000000000007</v>
      </c>
      <c r="X57" s="7">
        <f t="shared" si="57"/>
        <v>8100.000000000006</v>
      </c>
      <c r="Y57" s="1">
        <f t="shared" si="58"/>
        <v>0</v>
      </c>
      <c r="Z57" t="str">
        <f t="shared" si="59"/>
        <v>0</v>
      </c>
      <c r="AA57" s="7">
        <f t="shared" si="60"/>
        <v>0</v>
      </c>
      <c r="AC57" s="10" t="s">
        <v>3</v>
      </c>
      <c r="AD57" s="28">
        <f t="shared" si="61"/>
        <v>0.955</v>
      </c>
      <c r="AE57" s="1">
        <f t="shared" si="62"/>
        <v>0.03500000000000003</v>
      </c>
      <c r="AF57" s="6">
        <f t="shared" si="63"/>
        <v>1750.0000000000016</v>
      </c>
      <c r="AG57" s="7">
        <f t="shared" si="64"/>
        <v>7875.000000000007</v>
      </c>
      <c r="AH57" s="7">
        <f t="shared" si="65"/>
        <v>7087.500000000006</v>
      </c>
      <c r="AI57" s="1">
        <f t="shared" si="66"/>
        <v>0.0050000000000000044</v>
      </c>
      <c r="AJ57" t="str">
        <f t="shared" si="67"/>
        <v>1</v>
      </c>
      <c r="AK57" s="7">
        <f t="shared" si="68"/>
        <v>1012.5000000000008</v>
      </c>
      <c r="AM57" s="10" t="s">
        <v>3</v>
      </c>
      <c r="AN57" s="28">
        <f t="shared" si="69"/>
        <v>0.96</v>
      </c>
      <c r="AO57" s="1">
        <f t="shared" si="70"/>
        <v>0.030000000000000027</v>
      </c>
      <c r="AP57" s="6">
        <f t="shared" si="71"/>
        <v>1500.0000000000014</v>
      </c>
      <c r="AQ57" s="7">
        <f t="shared" si="72"/>
        <v>6750.000000000006</v>
      </c>
      <c r="AR57" s="7">
        <f t="shared" si="73"/>
        <v>6075.0000000000055</v>
      </c>
      <c r="AS57" s="1">
        <f t="shared" si="74"/>
        <v>0.0050000000000000044</v>
      </c>
      <c r="AT57" t="str">
        <f t="shared" si="75"/>
        <v>1</v>
      </c>
      <c r="AU57" s="7">
        <f t="shared" si="76"/>
        <v>1012.5000000000008</v>
      </c>
    </row>
    <row r="58" spans="2:47" ht="12.75">
      <c r="B58" s="10" t="s">
        <v>4</v>
      </c>
      <c r="C58" s="28">
        <f t="shared" si="40"/>
        <v>0.94</v>
      </c>
      <c r="D58" s="1">
        <f t="shared" si="41"/>
        <v>0.050000000000000044</v>
      </c>
      <c r="E58" s="6">
        <f t="shared" si="42"/>
        <v>1500.0000000000014</v>
      </c>
      <c r="F58" s="7">
        <f t="shared" si="43"/>
        <v>6750.000000000006</v>
      </c>
      <c r="G58" s="7">
        <f t="shared" si="44"/>
        <v>6075.0000000000055</v>
      </c>
      <c r="I58" s="10" t="s">
        <v>4</v>
      </c>
      <c r="J58" s="28">
        <f t="shared" si="45"/>
        <v>0.95</v>
      </c>
      <c r="K58" s="1">
        <f t="shared" si="46"/>
        <v>0.040000000000000036</v>
      </c>
      <c r="L58" s="6">
        <f t="shared" si="47"/>
        <v>1200.0000000000011</v>
      </c>
      <c r="M58" s="7">
        <f t="shared" si="48"/>
        <v>5400.0000000000055</v>
      </c>
      <c r="N58" s="7">
        <f t="shared" si="49"/>
        <v>4860.0000000000055</v>
      </c>
      <c r="O58" s="1">
        <f t="shared" si="50"/>
        <v>0.010000000000000009</v>
      </c>
      <c r="P58" t="str">
        <f t="shared" si="51"/>
        <v>1</v>
      </c>
      <c r="Q58" s="7">
        <f t="shared" si="52"/>
        <v>1215.0000000000014</v>
      </c>
      <c r="S58" s="10" t="s">
        <v>4</v>
      </c>
      <c r="T58" s="28">
        <f t="shared" si="53"/>
        <v>0.95</v>
      </c>
      <c r="U58" s="1">
        <f t="shared" si="54"/>
        <v>0.040000000000000036</v>
      </c>
      <c r="V58" s="6">
        <f t="shared" si="55"/>
        <v>1200.0000000000011</v>
      </c>
      <c r="W58" s="7">
        <f t="shared" si="56"/>
        <v>5400.0000000000055</v>
      </c>
      <c r="X58" s="7">
        <f t="shared" si="57"/>
        <v>4860.0000000000055</v>
      </c>
      <c r="Y58" s="1">
        <f t="shared" si="58"/>
        <v>0</v>
      </c>
      <c r="Z58" t="str">
        <f t="shared" si="59"/>
        <v>0</v>
      </c>
      <c r="AA58" s="7">
        <f t="shared" si="60"/>
        <v>0</v>
      </c>
      <c r="AC58" s="10" t="s">
        <v>4</v>
      </c>
      <c r="AD58" s="28">
        <f t="shared" si="61"/>
        <v>0.955</v>
      </c>
      <c r="AE58" s="1">
        <f t="shared" si="62"/>
        <v>0.03500000000000003</v>
      </c>
      <c r="AF58" s="6">
        <f t="shared" si="63"/>
        <v>1050.000000000001</v>
      </c>
      <c r="AG58" s="7">
        <f t="shared" si="64"/>
        <v>4725.000000000004</v>
      </c>
      <c r="AH58" s="7">
        <f t="shared" si="65"/>
        <v>4252.500000000004</v>
      </c>
      <c r="AI58" s="1">
        <f t="shared" si="66"/>
        <v>0.0050000000000000044</v>
      </c>
      <c r="AJ58" t="str">
        <f t="shared" si="67"/>
        <v>1</v>
      </c>
      <c r="AK58" s="7">
        <f t="shared" si="68"/>
        <v>607.5000000000007</v>
      </c>
      <c r="AM58" s="10" t="s">
        <v>4</v>
      </c>
      <c r="AN58" s="28">
        <f t="shared" si="69"/>
        <v>0.96</v>
      </c>
      <c r="AO58" s="1">
        <f t="shared" si="70"/>
        <v>0.030000000000000027</v>
      </c>
      <c r="AP58" s="6">
        <f t="shared" si="71"/>
        <v>900.0000000000008</v>
      </c>
      <c r="AQ58" s="7">
        <f t="shared" si="72"/>
        <v>4050.0000000000036</v>
      </c>
      <c r="AR58" s="7">
        <f t="shared" si="73"/>
        <v>3645.000000000003</v>
      </c>
      <c r="AS58" s="1">
        <f t="shared" si="74"/>
        <v>0.0050000000000000044</v>
      </c>
      <c r="AT58" t="str">
        <f t="shared" si="75"/>
        <v>1</v>
      </c>
      <c r="AU58" s="7">
        <f t="shared" si="76"/>
        <v>607.5000000000007</v>
      </c>
    </row>
    <row r="59" spans="2:47" ht="12.75">
      <c r="B59" s="10" t="s">
        <v>7</v>
      </c>
      <c r="C59" s="28">
        <f t="shared" si="40"/>
        <v>0.94</v>
      </c>
      <c r="D59" s="1">
        <f t="shared" si="41"/>
        <v>0.050000000000000044</v>
      </c>
      <c r="E59" s="6">
        <f t="shared" si="42"/>
        <v>1000.0000000000009</v>
      </c>
      <c r="F59" s="7">
        <f t="shared" si="43"/>
        <v>4500.000000000004</v>
      </c>
      <c r="G59" s="7">
        <f t="shared" si="44"/>
        <v>4050.000000000003</v>
      </c>
      <c r="I59" s="10" t="s">
        <v>7</v>
      </c>
      <c r="J59" s="28">
        <f t="shared" si="45"/>
        <v>0.95</v>
      </c>
      <c r="K59" s="1">
        <f t="shared" si="46"/>
        <v>0.040000000000000036</v>
      </c>
      <c r="L59" s="6">
        <f t="shared" si="47"/>
        <v>800.0000000000007</v>
      </c>
      <c r="M59" s="7">
        <f t="shared" si="48"/>
        <v>3600.000000000003</v>
      </c>
      <c r="N59" s="7">
        <f t="shared" si="49"/>
        <v>3240.0000000000027</v>
      </c>
      <c r="O59" s="1">
        <f t="shared" si="50"/>
        <v>0.010000000000000009</v>
      </c>
      <c r="P59" t="str">
        <f t="shared" si="51"/>
        <v>1</v>
      </c>
      <c r="Q59" s="7">
        <f t="shared" si="52"/>
        <v>810.0000000000007</v>
      </c>
      <c r="S59" s="10" t="s">
        <v>7</v>
      </c>
      <c r="T59" s="28">
        <f t="shared" si="53"/>
        <v>0.95</v>
      </c>
      <c r="U59" s="1">
        <f t="shared" si="54"/>
        <v>0.040000000000000036</v>
      </c>
      <c r="V59" s="6">
        <f t="shared" si="55"/>
        <v>800.0000000000007</v>
      </c>
      <c r="W59" s="7">
        <f t="shared" si="56"/>
        <v>3600.000000000003</v>
      </c>
      <c r="X59" s="7">
        <f t="shared" si="57"/>
        <v>3240.0000000000027</v>
      </c>
      <c r="Y59" s="1">
        <f t="shared" si="58"/>
        <v>0</v>
      </c>
      <c r="Z59" t="str">
        <f t="shared" si="59"/>
        <v>0</v>
      </c>
      <c r="AA59" s="7">
        <f t="shared" si="60"/>
        <v>0</v>
      </c>
      <c r="AC59" s="10" t="s">
        <v>7</v>
      </c>
      <c r="AD59" s="28">
        <f t="shared" si="61"/>
        <v>0.955</v>
      </c>
      <c r="AE59" s="1">
        <f t="shared" si="62"/>
        <v>0.03500000000000003</v>
      </c>
      <c r="AF59" s="6">
        <f t="shared" si="63"/>
        <v>700.0000000000006</v>
      </c>
      <c r="AG59" s="7">
        <f t="shared" si="64"/>
        <v>3150.0000000000027</v>
      </c>
      <c r="AH59" s="7">
        <f t="shared" si="65"/>
        <v>2835.0000000000027</v>
      </c>
      <c r="AI59" s="1">
        <f t="shared" si="66"/>
        <v>0.0050000000000000044</v>
      </c>
      <c r="AJ59" t="str">
        <f t="shared" si="67"/>
        <v>1</v>
      </c>
      <c r="AK59" s="7">
        <f t="shared" si="68"/>
        <v>405.00000000000034</v>
      </c>
      <c r="AM59" s="10" t="s">
        <v>7</v>
      </c>
      <c r="AN59" s="28">
        <f t="shared" si="69"/>
        <v>0.96</v>
      </c>
      <c r="AO59" s="1">
        <f t="shared" si="70"/>
        <v>0.030000000000000027</v>
      </c>
      <c r="AP59" s="6">
        <f t="shared" si="71"/>
        <v>600.0000000000006</v>
      </c>
      <c r="AQ59" s="7">
        <f t="shared" si="72"/>
        <v>2700.0000000000027</v>
      </c>
      <c r="AR59" s="7">
        <f t="shared" si="73"/>
        <v>2430.0000000000027</v>
      </c>
      <c r="AS59" s="1">
        <f t="shared" si="74"/>
        <v>0.0050000000000000044</v>
      </c>
      <c r="AT59" t="str">
        <f t="shared" si="75"/>
        <v>1</v>
      </c>
      <c r="AU59" s="7">
        <f t="shared" si="76"/>
        <v>405.00000000000034</v>
      </c>
    </row>
    <row r="60" spans="6:44" ht="12.75">
      <c r="F60" s="8">
        <f>SUM(F54:F59)</f>
        <v>225000.0000000002</v>
      </c>
      <c r="G60" s="8">
        <f>SUM(G54:G59)</f>
        <v>202500.00000000017</v>
      </c>
      <c r="M60" s="8">
        <f>SUM(M54:M59)</f>
        <v>180000.00000000012</v>
      </c>
      <c r="N60" s="8">
        <f>SUM(N54:N59)</f>
        <v>162000.00000000012</v>
      </c>
      <c r="W60" s="8">
        <f>SUM(W54:W59)</f>
        <v>180000.00000000012</v>
      </c>
      <c r="X60" s="8">
        <f>SUM(X54:X59)</f>
        <v>162000.00000000012</v>
      </c>
      <c r="AG60" s="8">
        <f>SUM(AG54:AG59)</f>
        <v>157500.00000000012</v>
      </c>
      <c r="AH60" s="8">
        <f>SUM(AH54:AH59)</f>
        <v>141750.00000000015</v>
      </c>
      <c r="AQ60" s="8">
        <f>SUM(AQ54:AQ59)</f>
        <v>135000.00000000012</v>
      </c>
      <c r="AR60" s="8">
        <f>SUM(AR54:AR59)</f>
        <v>121500.0000000001</v>
      </c>
    </row>
    <row r="62" ht="12.75">
      <c r="A62" t="s">
        <v>69</v>
      </c>
    </row>
    <row r="63" spans="1:42" ht="12.75">
      <c r="A63" s="3" t="s">
        <v>34</v>
      </c>
      <c r="H63" s="3" t="s">
        <v>44</v>
      </c>
      <c r="O63" s="3" t="s">
        <v>49</v>
      </c>
      <c r="V63" s="3" t="s">
        <v>46</v>
      </c>
      <c r="AC63" s="12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3:42" ht="63.75">
      <c r="C64" s="9" t="s">
        <v>76</v>
      </c>
      <c r="D64" s="9" t="s">
        <v>59</v>
      </c>
      <c r="E64" s="9" t="s">
        <v>25</v>
      </c>
      <c r="F64" s="10" t="s">
        <v>26</v>
      </c>
      <c r="J64" s="9" t="s">
        <v>76</v>
      </c>
      <c r="K64" s="9" t="s">
        <v>43</v>
      </c>
      <c r="L64" s="9" t="s">
        <v>25</v>
      </c>
      <c r="M64" s="10" t="s">
        <v>26</v>
      </c>
      <c r="Q64" s="9" t="s">
        <v>76</v>
      </c>
      <c r="R64" s="9" t="s">
        <v>43</v>
      </c>
      <c r="S64" s="9" t="s">
        <v>25</v>
      </c>
      <c r="T64" s="10" t="s">
        <v>26</v>
      </c>
      <c r="X64" s="9" t="s">
        <v>76</v>
      </c>
      <c r="Y64" s="9" t="s">
        <v>43</v>
      </c>
      <c r="Z64" s="9" t="s">
        <v>25</v>
      </c>
      <c r="AA64" s="10" t="s">
        <v>26</v>
      </c>
      <c r="AC64" s="13"/>
      <c r="AD64" s="13"/>
      <c r="AE64" s="14"/>
      <c r="AF64" s="14"/>
      <c r="AG64" s="14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ht="12.75">
      <c r="A65" s="7"/>
      <c r="B65" s="10" t="s">
        <v>0</v>
      </c>
      <c r="C65" s="7">
        <f aca="true" t="shared" si="77" ref="C65:C70">G39</f>
        <v>4319.999999999993</v>
      </c>
      <c r="D65" s="7">
        <f aca="true" t="shared" si="78" ref="D65:D70">Q39</f>
        <v>1079.999999999989</v>
      </c>
      <c r="E65" s="7">
        <f>(C$71-D$71)*$D$136</f>
        <v>4525.085153974774</v>
      </c>
      <c r="F65" s="7">
        <f aca="true" t="shared" si="79" ref="F65:F70">F39-D65-E65</f>
        <v>-805.085153974771</v>
      </c>
      <c r="H65" s="7"/>
      <c r="I65" s="10" t="s">
        <v>0</v>
      </c>
      <c r="J65" s="7">
        <f aca="true" t="shared" si="80" ref="J65:J70">N39</f>
        <v>3240.0000000000027</v>
      </c>
      <c r="K65" s="7">
        <f aca="true" t="shared" si="81" ref="K65:K70">AA39</f>
        <v>1080.0000000000011</v>
      </c>
      <c r="L65" s="7">
        <f>(J$71-K$71)*$D$136</f>
        <v>3934.856655630238</v>
      </c>
      <c r="M65" s="7">
        <f aca="true" t="shared" si="82" ref="M65:M70">M39-K65-L65</f>
        <v>-1414.8566556302362</v>
      </c>
      <c r="N65" s="8"/>
      <c r="O65" s="7"/>
      <c r="P65" s="10" t="s">
        <v>0</v>
      </c>
      <c r="Q65" s="7">
        <f aca="true" t="shared" si="83" ref="Q65:Q70">X39</f>
        <v>2160.0000000000023</v>
      </c>
      <c r="R65" s="7">
        <f aca="true" t="shared" si="84" ref="R65:R70">AK39</f>
        <v>1080.0000000000011</v>
      </c>
      <c r="S65" s="7">
        <f>(Q$71-R$71)*$D$136</f>
        <v>3344.628157285702</v>
      </c>
      <c r="T65" s="7">
        <f aca="true" t="shared" si="85" ref="T65:T70">W39-R65-S65</f>
        <v>-2024.6281572857008</v>
      </c>
      <c r="V65" s="31"/>
      <c r="W65" s="10" t="s">
        <v>0</v>
      </c>
      <c r="X65" s="7">
        <f aca="true" t="shared" si="86" ref="X65:X70">AH39</f>
        <v>1080.0000000000011</v>
      </c>
      <c r="Y65" s="7">
        <f aca="true" t="shared" si="87" ref="Y65:Y70">AU39</f>
        <v>1080.0000000000011</v>
      </c>
      <c r="Z65" s="7">
        <f>(X$71-Y$71)*$D$136</f>
        <v>2754.399658941166</v>
      </c>
      <c r="AA65" s="7">
        <f aca="true" t="shared" si="88" ref="AA65:AA70">AG39-Y65-Z65</f>
        <v>-2634.399658941166</v>
      </c>
      <c r="AC65" s="13"/>
      <c r="AD65" s="13"/>
      <c r="AE65" s="11"/>
      <c r="AF65" s="11"/>
      <c r="AG65" s="11"/>
      <c r="AH65" s="11"/>
      <c r="AI65" s="13"/>
      <c r="AJ65" s="13"/>
      <c r="AK65" s="13"/>
      <c r="AL65" s="13"/>
      <c r="AM65" s="13"/>
      <c r="AN65" s="13"/>
      <c r="AO65" s="13"/>
      <c r="AP65" s="13"/>
    </row>
    <row r="66" spans="2:42" ht="12.75">
      <c r="B66" s="10" t="s">
        <v>1</v>
      </c>
      <c r="C66" s="7">
        <f t="shared" si="77"/>
        <v>2519.9999999999986</v>
      </c>
      <c r="D66" s="7">
        <f t="shared" si="78"/>
        <v>0</v>
      </c>
      <c r="E66" s="7">
        <f>(C$71-D$71)*$E$136</f>
        <v>1853.3617179915916</v>
      </c>
      <c r="F66" s="7">
        <f t="shared" si="79"/>
        <v>946.6382820084066</v>
      </c>
      <c r="I66" s="10" t="s">
        <v>1</v>
      </c>
      <c r="J66" s="7">
        <f t="shared" si="80"/>
        <v>2519.9999999999986</v>
      </c>
      <c r="K66" s="7">
        <f t="shared" si="81"/>
        <v>0</v>
      </c>
      <c r="L66" s="7">
        <f>(J$71-K$71)*$E$136</f>
        <v>1611.6188852100795</v>
      </c>
      <c r="M66" s="7">
        <f t="shared" si="82"/>
        <v>1188.3811147899187</v>
      </c>
      <c r="N66" s="8"/>
      <c r="P66" s="10" t="s">
        <v>1</v>
      </c>
      <c r="Q66" s="7">
        <f t="shared" si="83"/>
        <v>2519.9999999999986</v>
      </c>
      <c r="R66" s="7">
        <f t="shared" si="84"/>
        <v>0</v>
      </c>
      <c r="S66" s="7">
        <f>(Q$71-R$71)*$E$136</f>
        <v>1369.8760524285676</v>
      </c>
      <c r="T66" s="7">
        <f t="shared" si="85"/>
        <v>1430.1239475714306</v>
      </c>
      <c r="W66" s="10" t="s">
        <v>1</v>
      </c>
      <c r="X66" s="7">
        <f t="shared" si="86"/>
        <v>2519.9999999999986</v>
      </c>
      <c r="Y66" s="7">
        <f t="shared" si="87"/>
        <v>0</v>
      </c>
      <c r="Z66" s="7">
        <f>(X$71-Y$71)*$E$136</f>
        <v>1128.1332196470553</v>
      </c>
      <c r="AA66" s="7">
        <f t="shared" si="88"/>
        <v>1671.866780352943</v>
      </c>
      <c r="AC66" s="13"/>
      <c r="AD66" s="13"/>
      <c r="AE66" s="11"/>
      <c r="AF66" s="11"/>
      <c r="AG66" s="11"/>
      <c r="AH66" s="11"/>
      <c r="AI66" s="13"/>
      <c r="AJ66" s="13"/>
      <c r="AK66" s="13"/>
      <c r="AL66" s="13"/>
      <c r="AM66" s="13"/>
      <c r="AN66" s="13"/>
      <c r="AO66" s="13"/>
      <c r="AP66" s="13"/>
    </row>
    <row r="67" spans="2:42" ht="12.75">
      <c r="B67" s="10" t="s">
        <v>2</v>
      </c>
      <c r="C67" s="7">
        <f t="shared" si="77"/>
        <v>1259.9999999999993</v>
      </c>
      <c r="D67" s="7">
        <f t="shared" si="78"/>
        <v>0</v>
      </c>
      <c r="E67" s="7">
        <f>(C$71-D$71)*$F$136</f>
        <v>945.8475256624624</v>
      </c>
      <c r="F67" s="7">
        <f t="shared" si="79"/>
        <v>454.15247433753666</v>
      </c>
      <c r="I67" s="10" t="s">
        <v>2</v>
      </c>
      <c r="J67" s="7">
        <f t="shared" si="80"/>
        <v>1259.9999999999993</v>
      </c>
      <c r="K67" s="7">
        <f t="shared" si="81"/>
        <v>0</v>
      </c>
      <c r="L67" s="7">
        <f>(J$71-K$71)*$F$136</f>
        <v>822.4761092717064</v>
      </c>
      <c r="M67" s="7">
        <f t="shared" si="82"/>
        <v>577.5238907282927</v>
      </c>
      <c r="N67" s="8"/>
      <c r="P67" s="10" t="s">
        <v>2</v>
      </c>
      <c r="Q67" s="7">
        <f t="shared" si="83"/>
        <v>1259.9999999999993</v>
      </c>
      <c r="R67" s="7">
        <f t="shared" si="84"/>
        <v>0</v>
      </c>
      <c r="S67" s="7">
        <f>(Q$71-R$71)*$F$136</f>
        <v>699.1046928809504</v>
      </c>
      <c r="T67" s="7">
        <f t="shared" si="85"/>
        <v>700.8953071190487</v>
      </c>
      <c r="W67" s="10" t="s">
        <v>2</v>
      </c>
      <c r="X67" s="7">
        <f t="shared" si="86"/>
        <v>1259.9999999999993</v>
      </c>
      <c r="Y67" s="7">
        <f t="shared" si="87"/>
        <v>0</v>
      </c>
      <c r="Z67" s="7">
        <f>(X$71-Y$71)*$F$136</f>
        <v>575.7332764901944</v>
      </c>
      <c r="AA67" s="7">
        <f t="shared" si="88"/>
        <v>824.2667235098047</v>
      </c>
      <c r="AC67" s="13"/>
      <c r="AD67" s="13"/>
      <c r="AE67" s="11"/>
      <c r="AF67" s="11"/>
      <c r="AG67" s="11"/>
      <c r="AH67" s="11"/>
      <c r="AI67" s="13"/>
      <c r="AJ67" s="13"/>
      <c r="AK67" s="13"/>
      <c r="AL67" s="13"/>
      <c r="AM67" s="13"/>
      <c r="AN67" s="13"/>
      <c r="AO67" s="13"/>
      <c r="AP67" s="13"/>
    </row>
    <row r="68" spans="2:42" ht="12.75">
      <c r="B68" s="10" t="s">
        <v>3</v>
      </c>
      <c r="C68" s="7">
        <f t="shared" si="77"/>
        <v>629.9999999999997</v>
      </c>
      <c r="D68" s="7">
        <f t="shared" si="78"/>
        <v>0</v>
      </c>
      <c r="E68" s="7">
        <f>(C$71-D$71)*$G$136</f>
        <v>476.95885055052946</v>
      </c>
      <c r="F68" s="7">
        <f t="shared" si="79"/>
        <v>223.04114944947008</v>
      </c>
      <c r="I68" s="10" t="s">
        <v>3</v>
      </c>
      <c r="J68" s="7">
        <f t="shared" si="80"/>
        <v>629.9999999999997</v>
      </c>
      <c r="K68" s="7">
        <f t="shared" si="81"/>
        <v>0</v>
      </c>
      <c r="L68" s="7">
        <f>(J$71-K$71)*$G$136</f>
        <v>414.74682656567774</v>
      </c>
      <c r="M68" s="7">
        <f t="shared" si="82"/>
        <v>285.2531734343218</v>
      </c>
      <c r="N68" s="8"/>
      <c r="P68" s="10" t="s">
        <v>3</v>
      </c>
      <c r="Q68" s="7">
        <f t="shared" si="83"/>
        <v>629.9999999999997</v>
      </c>
      <c r="R68" s="7">
        <f t="shared" si="84"/>
        <v>0</v>
      </c>
      <c r="S68" s="7">
        <f>(Q$71-R$71)*$G$136</f>
        <v>352.53480258082607</v>
      </c>
      <c r="T68" s="7">
        <f t="shared" si="85"/>
        <v>347.4651974191735</v>
      </c>
      <c r="W68" s="10" t="s">
        <v>3</v>
      </c>
      <c r="X68" s="7">
        <f t="shared" si="86"/>
        <v>629.9999999999997</v>
      </c>
      <c r="Y68" s="7">
        <f t="shared" si="87"/>
        <v>0</v>
      </c>
      <c r="Z68" s="7">
        <f>(X$71-Y$71)*$G$136</f>
        <v>290.32277859597434</v>
      </c>
      <c r="AA68" s="7">
        <f t="shared" si="88"/>
        <v>409.6772214040252</v>
      </c>
      <c r="AC68" s="13"/>
      <c r="AD68" s="13"/>
      <c r="AE68" s="11"/>
      <c r="AF68" s="11"/>
      <c r="AG68" s="11"/>
      <c r="AH68" s="11"/>
      <c r="AI68" s="13"/>
      <c r="AJ68" s="13"/>
      <c r="AK68" s="13"/>
      <c r="AL68" s="13"/>
      <c r="AM68" s="13"/>
      <c r="AN68" s="13"/>
      <c r="AO68" s="13"/>
      <c r="AP68" s="13"/>
    </row>
    <row r="69" spans="2:42" ht="12.75">
      <c r="B69" s="10" t="s">
        <v>4</v>
      </c>
      <c r="C69" s="7">
        <f t="shared" si="77"/>
        <v>377.99999999999983</v>
      </c>
      <c r="D69" s="7">
        <f t="shared" si="78"/>
        <v>0</v>
      </c>
      <c r="E69" s="7">
        <f>(C$71-D$71)*$H$136</f>
        <v>287.0738453276047</v>
      </c>
      <c r="F69" s="7">
        <f t="shared" si="79"/>
        <v>132.92615467239506</v>
      </c>
      <c r="I69" s="10" t="s">
        <v>4</v>
      </c>
      <c r="J69" s="7">
        <f t="shared" si="80"/>
        <v>377.99999999999983</v>
      </c>
      <c r="K69" s="7">
        <f t="shared" si="81"/>
        <v>0</v>
      </c>
      <c r="L69" s="7">
        <f>(J$71-K$71)*$H$136</f>
        <v>249.62943071965623</v>
      </c>
      <c r="M69" s="7">
        <f t="shared" si="82"/>
        <v>170.37056928034355</v>
      </c>
      <c r="N69" s="8"/>
      <c r="P69" s="10" t="s">
        <v>4</v>
      </c>
      <c r="Q69" s="7">
        <f t="shared" si="83"/>
        <v>377.99999999999983</v>
      </c>
      <c r="R69" s="7">
        <f t="shared" si="84"/>
        <v>0</v>
      </c>
      <c r="S69" s="7">
        <f>(Q$71-R$71)*$H$136</f>
        <v>212.1850161117078</v>
      </c>
      <c r="T69" s="7">
        <f t="shared" si="85"/>
        <v>207.81498388829198</v>
      </c>
      <c r="W69" s="10" t="s">
        <v>4</v>
      </c>
      <c r="X69" s="7">
        <f t="shared" si="86"/>
        <v>377.99999999999983</v>
      </c>
      <c r="Y69" s="7">
        <f t="shared" si="87"/>
        <v>0</v>
      </c>
      <c r="Z69" s="7">
        <f>(X$71-Y$71)*$H$136</f>
        <v>174.74060150375934</v>
      </c>
      <c r="AA69" s="7">
        <f t="shared" si="88"/>
        <v>245.25939849624044</v>
      </c>
      <c r="AC69" s="13"/>
      <c r="AD69" s="13"/>
      <c r="AE69" s="11"/>
      <c r="AF69" s="11"/>
      <c r="AG69" s="11"/>
      <c r="AH69" s="11"/>
      <c r="AI69" s="13"/>
      <c r="AJ69" s="13"/>
      <c r="AK69" s="13"/>
      <c r="AL69" s="13"/>
      <c r="AM69" s="13"/>
      <c r="AN69" s="13"/>
      <c r="AO69" s="13"/>
      <c r="AP69" s="13"/>
    </row>
    <row r="70" spans="2:42" ht="12.75">
      <c r="B70" s="10" t="s">
        <v>7</v>
      </c>
      <c r="C70" s="7">
        <f t="shared" si="77"/>
        <v>251.99999999999986</v>
      </c>
      <c r="D70" s="7">
        <f t="shared" si="78"/>
        <v>0</v>
      </c>
      <c r="E70" s="7">
        <f>(C$71-D$71)*$I$136</f>
        <v>191.6729064930367</v>
      </c>
      <c r="F70" s="7">
        <f t="shared" si="79"/>
        <v>88.32709350696314</v>
      </c>
      <c r="I70" s="10" t="s">
        <v>7</v>
      </c>
      <c r="J70" s="7">
        <f t="shared" si="80"/>
        <v>251.99999999999986</v>
      </c>
      <c r="K70" s="7">
        <f t="shared" si="81"/>
        <v>0</v>
      </c>
      <c r="L70" s="7">
        <f>(J$71-K$71)*$I$136</f>
        <v>166.6720926026406</v>
      </c>
      <c r="M70" s="7">
        <f t="shared" si="82"/>
        <v>113.32790739735924</v>
      </c>
      <c r="N70" s="8"/>
      <c r="P70" s="10" t="s">
        <v>7</v>
      </c>
      <c r="Q70" s="7">
        <f t="shared" si="83"/>
        <v>251.99999999999986</v>
      </c>
      <c r="R70" s="7">
        <f t="shared" si="84"/>
        <v>0</v>
      </c>
      <c r="S70" s="7">
        <f>(Q$71-R$71)*$I$136</f>
        <v>141.6712787122445</v>
      </c>
      <c r="T70" s="7">
        <f t="shared" si="85"/>
        <v>138.32872128775534</v>
      </c>
      <c r="W70" s="10" t="s">
        <v>7</v>
      </c>
      <c r="X70" s="7">
        <f t="shared" si="86"/>
        <v>251.99999999999986</v>
      </c>
      <c r="Y70" s="7">
        <f t="shared" si="87"/>
        <v>0</v>
      </c>
      <c r="Z70" s="7">
        <f>(X$71-Y$71)*$I$136</f>
        <v>116.67046482184838</v>
      </c>
      <c r="AA70" s="7">
        <f t="shared" si="88"/>
        <v>163.32953517815145</v>
      </c>
      <c r="AC70" s="13"/>
      <c r="AD70" s="13"/>
      <c r="AE70" s="11"/>
      <c r="AF70" s="11"/>
      <c r="AG70" s="11"/>
      <c r="AH70" s="11"/>
      <c r="AI70" s="13"/>
      <c r="AJ70" s="13"/>
      <c r="AK70" s="13"/>
      <c r="AL70" s="13"/>
      <c r="AM70" s="13"/>
      <c r="AN70" s="13"/>
      <c r="AO70" s="13"/>
      <c r="AP70" s="13"/>
    </row>
    <row r="71" spans="3:42" ht="12.75">
      <c r="C71" s="8">
        <f>SUM(C65:C70)</f>
        <v>9359.999999999989</v>
      </c>
      <c r="D71" s="8">
        <f>SUM(D65:D70)</f>
        <v>1079.999999999989</v>
      </c>
      <c r="E71" s="8">
        <f>SUM(E65:E70)</f>
        <v>8279.999999999998</v>
      </c>
      <c r="F71" s="8">
        <f>SUM(F65:F70)</f>
        <v>1040.0000000000007</v>
      </c>
      <c r="J71" s="8">
        <f>SUM(J65:J70)</f>
        <v>8280</v>
      </c>
      <c r="K71" s="8">
        <f>SUM(K65:K70)</f>
        <v>1080.0000000000011</v>
      </c>
      <c r="L71" s="8">
        <f>SUM(L65:L70)</f>
        <v>7199.999999999999</v>
      </c>
      <c r="M71" s="8">
        <f>SUM(M65:M70)</f>
        <v>919.9999999999998</v>
      </c>
      <c r="Q71" s="8">
        <f>SUM(Q65:Q70)</f>
        <v>7200</v>
      </c>
      <c r="R71" s="8">
        <f>SUM(R65:R70)</f>
        <v>1080.0000000000011</v>
      </c>
      <c r="S71" s="8">
        <f>SUM(S65:S70)</f>
        <v>6119.999999999998</v>
      </c>
      <c r="T71" s="8">
        <f>SUM(T65:T70)</f>
        <v>799.9999999999992</v>
      </c>
      <c r="X71" s="8">
        <f>SUM(X65:X70)</f>
        <v>6119.999999999999</v>
      </c>
      <c r="Y71" s="8">
        <f>SUM(Y65:Y70)</f>
        <v>1080.0000000000011</v>
      </c>
      <c r="Z71" s="8">
        <f>SUM(Z65:Z70)</f>
        <v>5039.999999999998</v>
      </c>
      <c r="AA71" s="8">
        <f>SUM(AA65:AA70)</f>
        <v>679.9999999999989</v>
      </c>
      <c r="AC71" s="13"/>
      <c r="AD71" s="13"/>
      <c r="AE71" s="21"/>
      <c r="AF71" s="21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3" ht="12.75">
      <c r="A73" t="s">
        <v>70</v>
      </c>
    </row>
    <row r="74" spans="1:22" ht="12.75">
      <c r="A74" s="3" t="s">
        <v>35</v>
      </c>
      <c r="H74" s="3" t="s">
        <v>45</v>
      </c>
      <c r="O74" s="3" t="s">
        <v>48</v>
      </c>
      <c r="V74" s="3" t="s">
        <v>47</v>
      </c>
    </row>
    <row r="76" spans="3:27" ht="63.75">
      <c r="C76" s="9" t="s">
        <v>76</v>
      </c>
      <c r="D76" s="9" t="s">
        <v>43</v>
      </c>
      <c r="E76" s="9" t="s">
        <v>25</v>
      </c>
      <c r="F76" s="10" t="s">
        <v>26</v>
      </c>
      <c r="J76" s="9" t="s">
        <v>76</v>
      </c>
      <c r="K76" s="9" t="s">
        <v>43</v>
      </c>
      <c r="L76" s="9" t="s">
        <v>25</v>
      </c>
      <c r="M76" s="10" t="s">
        <v>26</v>
      </c>
      <c r="Q76" s="9" t="s">
        <v>76</v>
      </c>
      <c r="R76" s="9" t="s">
        <v>43</v>
      </c>
      <c r="S76" s="9" t="s">
        <v>25</v>
      </c>
      <c r="T76" s="10" t="s">
        <v>26</v>
      </c>
      <c r="X76" s="9" t="s">
        <v>76</v>
      </c>
      <c r="Y76" s="9" t="s">
        <v>43</v>
      </c>
      <c r="Z76" s="9" t="s">
        <v>25</v>
      </c>
      <c r="AA76" s="10" t="s">
        <v>26</v>
      </c>
    </row>
    <row r="77" spans="2:27" ht="12.75">
      <c r="B77" s="10" t="s">
        <v>0</v>
      </c>
      <c r="C77" s="22">
        <f aca="true" t="shared" si="89" ref="C77:C82">G54</f>
        <v>121500.0000000001</v>
      </c>
      <c r="D77" s="7">
        <f aca="true" t="shared" si="90" ref="D77:D82">Q54</f>
        <v>24300.000000000022</v>
      </c>
      <c r="E77" s="7">
        <f>(C$83-D$83)*$D$136</f>
        <v>88534.27475168044</v>
      </c>
      <c r="F77" s="7">
        <f aca="true" t="shared" si="91" ref="F77:F82">F54-D77-E77</f>
        <v>22165.72524831965</v>
      </c>
      <c r="G77" s="8"/>
      <c r="I77" s="10" t="s">
        <v>0</v>
      </c>
      <c r="J77" s="22">
        <f aca="true" t="shared" si="92" ref="J77:J82">N54</f>
        <v>97200.00000000009</v>
      </c>
      <c r="K77" s="7">
        <f aca="true" t="shared" si="93" ref="K77:K82">AA54</f>
        <v>0</v>
      </c>
      <c r="L77" s="7">
        <f>(J$83-K$83)*$D$136</f>
        <v>88534.27475168042</v>
      </c>
      <c r="M77" s="7">
        <f aca="true" t="shared" si="94" ref="M77:M82">M54-K77-L77</f>
        <v>19465.72524831968</v>
      </c>
      <c r="P77" s="10" t="s">
        <v>0</v>
      </c>
      <c r="Q77" s="22">
        <f aca="true" t="shared" si="95" ref="Q77:Q82">X54</f>
        <v>97200.00000000009</v>
      </c>
      <c r="R77" s="7">
        <f aca="true" t="shared" si="96" ref="R77:R82">AK54</f>
        <v>12150.000000000011</v>
      </c>
      <c r="S77" s="7">
        <f>(Q$83-R$83)*$D$136</f>
        <v>77467.49040772038</v>
      </c>
      <c r="T77" s="7">
        <f aca="true" t="shared" si="97" ref="T77:T82">W54-R77-S77</f>
        <v>18382.509592279705</v>
      </c>
      <c r="W77" s="10" t="s">
        <v>0</v>
      </c>
      <c r="X77" s="22">
        <f aca="true" t="shared" si="98" ref="X77:X82">AH54</f>
        <v>85050.00000000009</v>
      </c>
      <c r="Y77" s="7">
        <f aca="true" t="shared" si="99" ref="Y77:Y82">AU54</f>
        <v>12150.000000000011</v>
      </c>
      <c r="Z77" s="7">
        <f>(X$83-Y$83)*$D$136</f>
        <v>66400.70606376034</v>
      </c>
      <c r="AA77" s="7">
        <f aca="true" t="shared" si="100" ref="AA77:AA82">AG54-Y77-Z77</f>
        <v>15949.29393623973</v>
      </c>
    </row>
    <row r="78" spans="2:27" ht="12.75">
      <c r="B78" s="10" t="s">
        <v>1</v>
      </c>
      <c r="C78" s="22">
        <f t="shared" si="89"/>
        <v>40500.000000000044</v>
      </c>
      <c r="D78" s="7">
        <f t="shared" si="90"/>
        <v>8100.000000000006</v>
      </c>
      <c r="E78" s="7">
        <f>(C$83-D$83)*$E$136</f>
        <v>36261.424917226825</v>
      </c>
      <c r="F78" s="7">
        <f t="shared" si="91"/>
        <v>638.5750827732118</v>
      </c>
      <c r="G78" s="8"/>
      <c r="I78" s="10" t="s">
        <v>1</v>
      </c>
      <c r="J78" s="22">
        <f t="shared" si="92"/>
        <v>32400.000000000025</v>
      </c>
      <c r="K78" s="7">
        <f t="shared" si="93"/>
        <v>0</v>
      </c>
      <c r="L78" s="7">
        <f>(J$83-K$83)*$E$136</f>
        <v>36261.42491722682</v>
      </c>
      <c r="M78" s="7">
        <f t="shared" si="94"/>
        <v>-261.42491722678824</v>
      </c>
      <c r="P78" s="10" t="s">
        <v>1</v>
      </c>
      <c r="Q78" s="22">
        <f t="shared" si="95"/>
        <v>32400.000000000025</v>
      </c>
      <c r="R78" s="7">
        <f t="shared" si="96"/>
        <v>4050.000000000003</v>
      </c>
      <c r="S78" s="7">
        <f>(Q$83-R$83)*$E$136</f>
        <v>31728.74680257347</v>
      </c>
      <c r="T78" s="7">
        <f t="shared" si="97"/>
        <v>221.25319742655483</v>
      </c>
      <c r="W78" s="10" t="s">
        <v>1</v>
      </c>
      <c r="X78" s="22">
        <f>AH55</f>
        <v>28350.000000000025</v>
      </c>
      <c r="Y78" s="7">
        <f t="shared" si="99"/>
        <v>4050.000000000003</v>
      </c>
      <c r="Z78" s="7">
        <f>(X$83-Y$83)*$E$136</f>
        <v>27196.068687920124</v>
      </c>
      <c r="AA78" s="7">
        <f t="shared" si="100"/>
        <v>253.93131207990155</v>
      </c>
    </row>
    <row r="79" spans="2:27" ht="12.75">
      <c r="B79" s="10" t="s">
        <v>2</v>
      </c>
      <c r="C79" s="22">
        <f t="shared" si="89"/>
        <v>20250.000000000022</v>
      </c>
      <c r="D79" s="7">
        <f t="shared" si="90"/>
        <v>4050.000000000003</v>
      </c>
      <c r="E79" s="7">
        <f>(C$83-D$83)*$F$136</f>
        <v>18505.712458613412</v>
      </c>
      <c r="F79" s="7">
        <f t="shared" si="91"/>
        <v>-55.71245861339412</v>
      </c>
      <c r="G79" s="8"/>
      <c r="I79" s="10" t="s">
        <v>2</v>
      </c>
      <c r="J79" s="22">
        <f t="shared" si="92"/>
        <v>16200.000000000013</v>
      </c>
      <c r="K79" s="7">
        <f t="shared" si="93"/>
        <v>0</v>
      </c>
      <c r="L79" s="7">
        <f>(J$83-K$83)*$F$136</f>
        <v>18505.71245861341</v>
      </c>
      <c r="M79" s="7">
        <f t="shared" si="94"/>
        <v>-505.7124586133941</v>
      </c>
      <c r="P79" s="10" t="s">
        <v>2</v>
      </c>
      <c r="Q79" s="22">
        <f t="shared" si="95"/>
        <v>16200.000000000013</v>
      </c>
      <c r="R79" s="7">
        <f t="shared" si="96"/>
        <v>2025.0000000000016</v>
      </c>
      <c r="S79" s="7">
        <f>(Q$83-R$83)*$F$136</f>
        <v>16192.498401286735</v>
      </c>
      <c r="T79" s="7">
        <f t="shared" si="97"/>
        <v>-217.49840128672258</v>
      </c>
      <c r="W79" s="10" t="s">
        <v>2</v>
      </c>
      <c r="X79" s="22">
        <f t="shared" si="98"/>
        <v>14175.000000000013</v>
      </c>
      <c r="Y79" s="7">
        <f t="shared" si="99"/>
        <v>2025.0000000000016</v>
      </c>
      <c r="Z79" s="7">
        <f>(X$83-Y$83)*$F$136</f>
        <v>13879.284343960062</v>
      </c>
      <c r="AA79" s="7">
        <f>AG56-Y79-Z79</f>
        <v>-154.28434396004923</v>
      </c>
    </row>
    <row r="80" spans="2:27" ht="12.75">
      <c r="B80" s="10" t="s">
        <v>3</v>
      </c>
      <c r="C80" s="22">
        <f t="shared" si="89"/>
        <v>10125.000000000011</v>
      </c>
      <c r="D80" s="7">
        <f t="shared" si="90"/>
        <v>2025.0000000000016</v>
      </c>
      <c r="E80" s="7">
        <f>(C$83-D$83)*$G$136</f>
        <v>9331.80359772776</v>
      </c>
      <c r="F80" s="7">
        <f t="shared" si="91"/>
        <v>-106.80359772775046</v>
      </c>
      <c r="G80" s="8"/>
      <c r="I80" s="10" t="s">
        <v>3</v>
      </c>
      <c r="J80" s="22">
        <f t="shared" si="92"/>
        <v>8100.000000000006</v>
      </c>
      <c r="K80" s="7">
        <f t="shared" si="93"/>
        <v>0</v>
      </c>
      <c r="L80" s="7">
        <f>(J$83-K$83)*$G$136</f>
        <v>9331.803597727758</v>
      </c>
      <c r="M80" s="7">
        <f t="shared" si="94"/>
        <v>-331.80359772775046</v>
      </c>
      <c r="P80" s="10" t="s">
        <v>3</v>
      </c>
      <c r="Q80" s="22">
        <f t="shared" si="95"/>
        <v>8100.000000000006</v>
      </c>
      <c r="R80" s="7">
        <f t="shared" si="96"/>
        <v>1012.5000000000008</v>
      </c>
      <c r="S80" s="7">
        <f>(Q$83-R$83)*$G$136</f>
        <v>8165.3281480117885</v>
      </c>
      <c r="T80" s="7">
        <f t="shared" si="97"/>
        <v>-177.8281480117821</v>
      </c>
      <c r="W80" s="10" t="s">
        <v>3</v>
      </c>
      <c r="X80" s="22">
        <f t="shared" si="98"/>
        <v>7087.500000000006</v>
      </c>
      <c r="Y80" s="7">
        <f t="shared" si="99"/>
        <v>1012.5000000000008</v>
      </c>
      <c r="Z80" s="7">
        <f>(X$83-Y$83)*$G$136</f>
        <v>6998.852698295821</v>
      </c>
      <c r="AA80" s="7">
        <f t="shared" si="100"/>
        <v>-136.35269829581466</v>
      </c>
    </row>
    <row r="81" spans="2:27" ht="12.75">
      <c r="B81" s="10" t="s">
        <v>4</v>
      </c>
      <c r="C81" s="22">
        <f t="shared" si="89"/>
        <v>6075.0000000000055</v>
      </c>
      <c r="D81" s="7">
        <f t="shared" si="90"/>
        <v>1215.0000000000014</v>
      </c>
      <c r="E81" s="7">
        <f>(C$83-D$83)*$H$136</f>
        <v>5616.662191192271</v>
      </c>
      <c r="F81" s="7">
        <f t="shared" si="91"/>
        <v>-81.66219119226571</v>
      </c>
      <c r="G81" s="8"/>
      <c r="I81" s="10" t="s">
        <v>4</v>
      </c>
      <c r="J81" s="22">
        <f t="shared" si="92"/>
        <v>4860.0000000000055</v>
      </c>
      <c r="K81" s="7">
        <f t="shared" si="93"/>
        <v>0</v>
      </c>
      <c r="L81" s="7">
        <f>(J$83-K$83)*$H$136</f>
        <v>5616.66219119227</v>
      </c>
      <c r="M81" s="7">
        <f t="shared" si="94"/>
        <v>-216.6621911922648</v>
      </c>
      <c r="P81" s="10" t="s">
        <v>4</v>
      </c>
      <c r="Q81" s="22">
        <f t="shared" si="95"/>
        <v>4860.0000000000055</v>
      </c>
      <c r="R81" s="7">
        <f t="shared" si="96"/>
        <v>607.5000000000007</v>
      </c>
      <c r="S81" s="7">
        <f>(Q$83-R$83)*$H$136</f>
        <v>4914.5794172932365</v>
      </c>
      <c r="T81" s="7">
        <f t="shared" si="97"/>
        <v>-122.07941729323193</v>
      </c>
      <c r="W81" s="10" t="s">
        <v>4</v>
      </c>
      <c r="X81" s="22">
        <f t="shared" si="98"/>
        <v>4252.500000000004</v>
      </c>
      <c r="Y81" s="7">
        <f t="shared" si="99"/>
        <v>607.5000000000007</v>
      </c>
      <c r="Z81" s="7">
        <f>(X$83-Y$83)*$H$136</f>
        <v>4212.4966433942045</v>
      </c>
      <c r="AA81" s="7">
        <f t="shared" si="100"/>
        <v>-94.99664339420178</v>
      </c>
    </row>
    <row r="82" spans="2:27" ht="12.75">
      <c r="B82" s="10" t="s">
        <v>7</v>
      </c>
      <c r="C82" s="22">
        <f t="shared" si="89"/>
        <v>4050.000000000003</v>
      </c>
      <c r="D82" s="7">
        <f t="shared" si="90"/>
        <v>810.0000000000007</v>
      </c>
      <c r="E82" s="7">
        <f>(C$83-D$83)*$I$136</f>
        <v>3750.122083559417</v>
      </c>
      <c r="F82" s="7">
        <f t="shared" si="91"/>
        <v>-60.12208355941448</v>
      </c>
      <c r="G82" s="8"/>
      <c r="I82" s="10" t="s">
        <v>7</v>
      </c>
      <c r="J82" s="22">
        <f t="shared" si="92"/>
        <v>3240.0000000000027</v>
      </c>
      <c r="K82" s="7">
        <f t="shared" si="93"/>
        <v>0</v>
      </c>
      <c r="L82" s="7">
        <f>(J$83-K$83)*$I$136</f>
        <v>3750.1220835594163</v>
      </c>
      <c r="M82" s="7">
        <f t="shared" si="94"/>
        <v>-150.1220835594131</v>
      </c>
      <c r="P82" s="10" t="s">
        <v>7</v>
      </c>
      <c r="Q82" s="22">
        <f t="shared" si="95"/>
        <v>3240.0000000000027</v>
      </c>
      <c r="R82" s="7">
        <f t="shared" si="96"/>
        <v>405.00000000000034</v>
      </c>
      <c r="S82" s="7">
        <f>(Q$83-R$83)*$I$136</f>
        <v>3281.3568231144895</v>
      </c>
      <c r="T82" s="7">
        <f t="shared" si="97"/>
        <v>-86.35682311448682</v>
      </c>
      <c r="W82" s="10" t="s">
        <v>7</v>
      </c>
      <c r="X82" s="22">
        <f t="shared" si="98"/>
        <v>2835.0000000000027</v>
      </c>
      <c r="Y82" s="7">
        <f t="shared" si="99"/>
        <v>405.00000000000034</v>
      </c>
      <c r="Z82" s="7">
        <f>(X$83-Y$83)*$I$136</f>
        <v>2812.5915626695632</v>
      </c>
      <c r="AA82" s="7">
        <f t="shared" si="100"/>
        <v>-67.59156266956097</v>
      </c>
    </row>
    <row r="83" spans="3:27" ht="12.75">
      <c r="C83" s="8">
        <f>SUM(C77:C82)</f>
        <v>202500.00000000017</v>
      </c>
      <c r="D83" s="8">
        <f>SUM(D77:D82)</f>
        <v>40500.00000000003</v>
      </c>
      <c r="E83" s="8">
        <f>SUM(E77:E82)</f>
        <v>162000.00000000015</v>
      </c>
      <c r="F83" s="8">
        <f>SUM(F77:F82)</f>
        <v>22500.000000000036</v>
      </c>
      <c r="J83" s="8">
        <f>SUM(J77:J82)</f>
        <v>162000.00000000012</v>
      </c>
      <c r="K83" s="8">
        <f>SUM(K77:K82)</f>
        <v>0</v>
      </c>
      <c r="L83" s="8">
        <f>SUM(L77:L82)</f>
        <v>162000.00000000012</v>
      </c>
      <c r="M83" s="8">
        <f>SUM(M77:M82)</f>
        <v>18000.000000000065</v>
      </c>
      <c r="Q83" s="8">
        <f>SUM(Q77:Q82)</f>
        <v>162000.00000000012</v>
      </c>
      <c r="R83" s="8">
        <f>SUM(R77:R82)</f>
        <v>20250.000000000015</v>
      </c>
      <c r="S83" s="8">
        <f>SUM(S77:S82)</f>
        <v>141750.00000000012</v>
      </c>
      <c r="T83" s="8">
        <f>SUM(T77:T82)</f>
        <v>18000.000000000036</v>
      </c>
      <c r="X83" s="8">
        <f>SUM(X77:X82)</f>
        <v>141750.00000000015</v>
      </c>
      <c r="Y83" s="8">
        <f>SUM(Y77:Y82)</f>
        <v>20250.000000000015</v>
      </c>
      <c r="Z83" s="8">
        <f>SUM(Z77:Z82)</f>
        <v>121500.0000000001</v>
      </c>
      <c r="AA83" s="8">
        <f>SUM(AA77:AA82)</f>
        <v>15750.000000000004</v>
      </c>
    </row>
    <row r="86" ht="12.75">
      <c r="A86" t="s">
        <v>71</v>
      </c>
    </row>
    <row r="88" ht="12.75">
      <c r="B88" s="3" t="s">
        <v>50</v>
      </c>
    </row>
    <row r="89" spans="4:8" ht="12.75">
      <c r="D89" s="10" t="s">
        <v>38</v>
      </c>
      <c r="E89" s="10" t="s">
        <v>54</v>
      </c>
      <c r="F89" s="10" t="s">
        <v>53</v>
      </c>
      <c r="G89" s="10" t="s">
        <v>55</v>
      </c>
      <c r="H89" s="10" t="s">
        <v>56</v>
      </c>
    </row>
    <row r="90" spans="2:8" ht="12.75">
      <c r="B90" s="10" t="s">
        <v>0</v>
      </c>
      <c r="C90" s="10" t="s">
        <v>11</v>
      </c>
      <c r="D90" s="27">
        <v>0</v>
      </c>
      <c r="E90" s="7">
        <f>F65</f>
        <v>-805.085153974771</v>
      </c>
      <c r="F90" s="7">
        <f>M65</f>
        <v>-1414.8566556302362</v>
      </c>
      <c r="G90" s="7">
        <f>T65</f>
        <v>-2024.6281572857008</v>
      </c>
      <c r="H90" s="7">
        <f>AA65</f>
        <v>-2634.399658941166</v>
      </c>
    </row>
    <row r="91" spans="2:8" ht="12.75">
      <c r="B91" s="10"/>
      <c r="C91" s="10" t="s">
        <v>52</v>
      </c>
      <c r="D91" s="25">
        <f>C18</f>
        <v>0.93</v>
      </c>
      <c r="E91" s="25">
        <f>D18</f>
        <v>0.94</v>
      </c>
      <c r="F91" s="25">
        <f>E18</f>
        <v>0.95</v>
      </c>
      <c r="G91" s="25">
        <f>F18</f>
        <v>0.96</v>
      </c>
      <c r="H91" s="25">
        <f>G18</f>
        <v>0.97</v>
      </c>
    </row>
    <row r="92" spans="2:8" ht="12.75">
      <c r="B92" s="10"/>
      <c r="C92" s="10" t="s">
        <v>27</v>
      </c>
      <c r="D92">
        <v>0</v>
      </c>
      <c r="E92" s="7">
        <f>F77</f>
        <v>22165.72524831965</v>
      </c>
      <c r="F92" s="7">
        <f>M77</f>
        <v>19465.72524831968</v>
      </c>
      <c r="G92" s="7">
        <f>T77</f>
        <v>18382.509592279705</v>
      </c>
      <c r="H92" s="7">
        <f>AA77</f>
        <v>15949.29393623973</v>
      </c>
    </row>
    <row r="93" spans="2:8" ht="12.75">
      <c r="B93" s="10"/>
      <c r="C93" s="10" t="s">
        <v>52</v>
      </c>
      <c r="D93" s="1">
        <f>C27</f>
        <v>0.94</v>
      </c>
      <c r="E93" s="1">
        <f>D27</f>
        <v>0.95</v>
      </c>
      <c r="F93" s="1">
        <f>E27</f>
        <v>0.95</v>
      </c>
      <c r="G93" s="1">
        <f>F27</f>
        <v>0.955</v>
      </c>
      <c r="H93" s="1">
        <f>G27</f>
        <v>0.96</v>
      </c>
    </row>
    <row r="94" spans="2:8" ht="12.75">
      <c r="B94" s="10"/>
      <c r="C94" s="24" t="s">
        <v>51</v>
      </c>
      <c r="D94" s="26"/>
      <c r="E94" s="23">
        <f>SUM(E90:E92)</f>
        <v>21361.580094344878</v>
      </c>
      <c r="F94" s="23">
        <f>SUM(F90:F92)</f>
        <v>18051.818592689444</v>
      </c>
      <c r="G94" s="23">
        <f>SUM(G90:G92)</f>
        <v>16358.841434994003</v>
      </c>
      <c r="H94" s="23">
        <f>SUM(H90:H92)</f>
        <v>13315.864277298564</v>
      </c>
    </row>
    <row r="95" spans="2:8" ht="12.75">
      <c r="B95" s="10" t="s">
        <v>1</v>
      </c>
      <c r="C95" s="10" t="s">
        <v>11</v>
      </c>
      <c r="D95">
        <v>0</v>
      </c>
      <c r="E95" s="7">
        <f>F66</f>
        <v>946.6382820084066</v>
      </c>
      <c r="F95" s="7">
        <f>M66</f>
        <v>1188.3811147899187</v>
      </c>
      <c r="G95" s="7">
        <f>T66</f>
        <v>1430.1239475714306</v>
      </c>
      <c r="H95" s="7">
        <f>AA66</f>
        <v>1671.866780352943</v>
      </c>
    </row>
    <row r="96" spans="2:8" ht="12.75">
      <c r="B96" s="10"/>
      <c r="C96" s="10"/>
      <c r="D96" s="1">
        <f>C19</f>
        <v>0.9</v>
      </c>
      <c r="E96" s="1">
        <f>D19</f>
        <v>0.9</v>
      </c>
      <c r="F96" s="1">
        <f>E19</f>
        <v>0.9</v>
      </c>
      <c r="G96" s="1">
        <f>F19</f>
        <v>0.9</v>
      </c>
      <c r="H96" s="1">
        <f>G19</f>
        <v>0.9</v>
      </c>
    </row>
    <row r="97" spans="2:8" ht="12.75">
      <c r="B97" s="10"/>
      <c r="C97" s="10" t="s">
        <v>27</v>
      </c>
      <c r="D97">
        <v>0</v>
      </c>
      <c r="E97" s="7">
        <f>F78</f>
        <v>638.5750827732118</v>
      </c>
      <c r="F97" s="7">
        <f>M78</f>
        <v>-261.42491722678824</v>
      </c>
      <c r="G97" s="7">
        <f>T78</f>
        <v>221.25319742655483</v>
      </c>
      <c r="H97" s="7">
        <f>AA78</f>
        <v>253.93131207990155</v>
      </c>
    </row>
    <row r="98" spans="2:8" ht="12.75">
      <c r="B98" s="10"/>
      <c r="C98" s="10"/>
      <c r="D98" s="25">
        <f>C28</f>
        <v>0.94</v>
      </c>
      <c r="E98" s="25">
        <f>D28</f>
        <v>0.95</v>
      </c>
      <c r="F98" s="25">
        <f>E28</f>
        <v>0.95</v>
      </c>
      <c r="G98" s="25">
        <f>F28</f>
        <v>0.955</v>
      </c>
      <c r="H98" s="25">
        <f>G28</f>
        <v>0.96</v>
      </c>
    </row>
    <row r="99" spans="2:8" ht="12.75">
      <c r="B99" s="10"/>
      <c r="C99" s="24" t="s">
        <v>51</v>
      </c>
      <c r="D99" s="26"/>
      <c r="E99" s="23">
        <f>SUM(E95:E97)</f>
        <v>1586.1133647816182</v>
      </c>
      <c r="F99" s="23">
        <f>SUM(F95:F97)</f>
        <v>927.8561975631305</v>
      </c>
      <c r="G99" s="23">
        <f>SUM(G95:G97)</f>
        <v>1652.2771449979855</v>
      </c>
      <c r="H99" s="23">
        <f>SUM(H95:H97)</f>
        <v>1926.6980924328445</v>
      </c>
    </row>
    <row r="100" spans="2:8" ht="12.75">
      <c r="B100" s="10" t="s">
        <v>2</v>
      </c>
      <c r="C100" s="10" t="s">
        <v>11</v>
      </c>
      <c r="D100">
        <v>0</v>
      </c>
      <c r="E100" s="7">
        <f>F67</f>
        <v>454.15247433753666</v>
      </c>
      <c r="F100" s="7">
        <f>M67</f>
        <v>577.5238907282927</v>
      </c>
      <c r="G100" s="7">
        <f>T67</f>
        <v>700.8953071190487</v>
      </c>
      <c r="H100" s="7">
        <f>AA67</f>
        <v>824.2667235098047</v>
      </c>
    </row>
    <row r="101" spans="2:8" ht="12.75">
      <c r="B101" s="10"/>
      <c r="C101" s="10"/>
      <c r="D101" s="25">
        <f>C20</f>
        <v>0.9</v>
      </c>
      <c r="E101" s="25">
        <f>D20</f>
        <v>0.9</v>
      </c>
      <c r="F101" s="25">
        <f>E20</f>
        <v>0.9</v>
      </c>
      <c r="G101" s="25">
        <f>F20</f>
        <v>0.9</v>
      </c>
      <c r="H101" s="25">
        <f>G20</f>
        <v>0.9</v>
      </c>
    </row>
    <row r="102" spans="2:8" ht="12.75">
      <c r="B102" s="10"/>
      <c r="C102" s="10" t="s">
        <v>27</v>
      </c>
      <c r="D102">
        <v>0</v>
      </c>
      <c r="E102" s="7">
        <f>F79</f>
        <v>-55.71245861339412</v>
      </c>
      <c r="F102" s="7">
        <f>M79</f>
        <v>-505.7124586133941</v>
      </c>
      <c r="G102" s="7">
        <f>T79</f>
        <v>-217.49840128672258</v>
      </c>
      <c r="H102" s="7">
        <f>AA79</f>
        <v>-154.28434396004923</v>
      </c>
    </row>
    <row r="103" spans="2:8" ht="12.75">
      <c r="B103" s="10"/>
      <c r="C103" s="10"/>
      <c r="D103" s="25">
        <f>C29</f>
        <v>0.94</v>
      </c>
      <c r="E103" s="25">
        <f>D29</f>
        <v>0.95</v>
      </c>
      <c r="F103" s="25">
        <f>E29</f>
        <v>0.95</v>
      </c>
      <c r="G103" s="25">
        <f>F29</f>
        <v>0.955</v>
      </c>
      <c r="H103" s="25">
        <f>G29</f>
        <v>0.96</v>
      </c>
    </row>
    <row r="104" spans="2:8" ht="12.75">
      <c r="B104" s="10"/>
      <c r="C104" s="24" t="s">
        <v>51</v>
      </c>
      <c r="D104" s="26"/>
      <c r="E104" s="23">
        <f>SUM(E100:E102)</f>
        <v>399.3400157241425</v>
      </c>
      <c r="F104" s="23">
        <f>SUM(F100:F102)</f>
        <v>72.71143211489857</v>
      </c>
      <c r="G104" s="23">
        <f>SUM(G100:G102)</f>
        <v>484.29690583232605</v>
      </c>
      <c r="H104" s="23">
        <f>SUM(H100:H102)</f>
        <v>670.8823795497555</v>
      </c>
    </row>
    <row r="105" spans="2:8" ht="12.75">
      <c r="B105" s="10" t="s">
        <v>3</v>
      </c>
      <c r="C105" s="10" t="s">
        <v>11</v>
      </c>
      <c r="D105">
        <v>0</v>
      </c>
      <c r="E105" s="7">
        <f>F68</f>
        <v>223.04114944947008</v>
      </c>
      <c r="F105" s="7">
        <f>M68</f>
        <v>285.2531734343218</v>
      </c>
      <c r="G105" s="7">
        <f>T68</f>
        <v>347.4651974191735</v>
      </c>
      <c r="H105" s="7">
        <f>AA68</f>
        <v>409.6772214040252</v>
      </c>
    </row>
    <row r="106" spans="2:8" ht="12.75">
      <c r="B106" s="10"/>
      <c r="C106" s="10"/>
      <c r="D106" s="25">
        <f>C21</f>
        <v>0.9</v>
      </c>
      <c r="E106" s="25">
        <f>D21</f>
        <v>0.9</v>
      </c>
      <c r="F106" s="25">
        <f>E21</f>
        <v>0.9</v>
      </c>
      <c r="G106" s="25">
        <f>F21</f>
        <v>0.9</v>
      </c>
      <c r="H106" s="25">
        <f>G21</f>
        <v>0.9</v>
      </c>
    </row>
    <row r="107" spans="2:8" ht="12.75">
      <c r="B107" s="10"/>
      <c r="C107" s="10" t="s">
        <v>27</v>
      </c>
      <c r="D107">
        <v>0</v>
      </c>
      <c r="E107" s="7">
        <f>F80</f>
        <v>-106.80359772775046</v>
      </c>
      <c r="F107" s="7">
        <f>M80</f>
        <v>-331.80359772775046</v>
      </c>
      <c r="G107" s="7">
        <f>T80</f>
        <v>-177.8281480117821</v>
      </c>
      <c r="H107" s="7">
        <f>AA80</f>
        <v>-136.35269829581466</v>
      </c>
    </row>
    <row r="108" spans="2:8" ht="12.75">
      <c r="B108" s="10"/>
      <c r="C108" s="10"/>
      <c r="D108" s="25">
        <f>C30</f>
        <v>0.94</v>
      </c>
      <c r="E108" s="25">
        <f>D30</f>
        <v>0.95</v>
      </c>
      <c r="F108" s="25">
        <f>E30</f>
        <v>0.95</v>
      </c>
      <c r="G108" s="25">
        <f>F30</f>
        <v>0.955</v>
      </c>
      <c r="H108" s="25">
        <f>G30</f>
        <v>0.96</v>
      </c>
    </row>
    <row r="109" spans="2:8" ht="12.75">
      <c r="B109" s="10"/>
      <c r="C109" s="24" t="s">
        <v>51</v>
      </c>
      <c r="D109" s="26"/>
      <c r="E109" s="23">
        <f>SUM(E105:E107)</f>
        <v>117.13755172171963</v>
      </c>
      <c r="F109" s="23">
        <f>SUM(F105:F107)</f>
        <v>-45.65042429342867</v>
      </c>
      <c r="G109" s="23">
        <f>SUM(G105:G107)</f>
        <v>170.53704940739135</v>
      </c>
      <c r="H109" s="23">
        <f>SUM(H105:H107)</f>
        <v>274.2245231082105</v>
      </c>
    </row>
    <row r="110" spans="2:8" ht="12.75">
      <c r="B110" s="10" t="s">
        <v>4</v>
      </c>
      <c r="C110" s="10" t="s">
        <v>11</v>
      </c>
      <c r="D110">
        <v>0</v>
      </c>
      <c r="E110" s="7">
        <f>F69</f>
        <v>132.92615467239506</v>
      </c>
      <c r="F110" s="7">
        <f>M69</f>
        <v>170.37056928034355</v>
      </c>
      <c r="G110" s="7">
        <f>T69</f>
        <v>207.81498388829198</v>
      </c>
      <c r="H110" s="7">
        <f>AA69</f>
        <v>245.25939849624044</v>
      </c>
    </row>
    <row r="111" spans="2:8" ht="12.75">
      <c r="B111" s="10"/>
      <c r="C111" s="10"/>
      <c r="D111" s="25">
        <f>C22</f>
        <v>0.9</v>
      </c>
      <c r="E111" s="25">
        <f>D22</f>
        <v>0.9</v>
      </c>
      <c r="F111" s="25">
        <f>E22</f>
        <v>0.9</v>
      </c>
      <c r="G111" s="25">
        <f>F22</f>
        <v>0.9</v>
      </c>
      <c r="H111" s="25">
        <f>G22</f>
        <v>0.9</v>
      </c>
    </row>
    <row r="112" spans="2:8" ht="12.75">
      <c r="B112" s="10"/>
      <c r="C112" s="10" t="s">
        <v>27</v>
      </c>
      <c r="D112">
        <v>0</v>
      </c>
      <c r="E112" s="7">
        <f>F81</f>
        <v>-81.66219119226571</v>
      </c>
      <c r="F112" s="7">
        <f>M81</f>
        <v>-216.6621911922648</v>
      </c>
      <c r="G112" s="7">
        <f>T81</f>
        <v>-122.07941729323193</v>
      </c>
      <c r="H112">
        <f>A81</f>
        <v>0</v>
      </c>
    </row>
    <row r="113" spans="2:8" ht="12.75">
      <c r="B113" s="10"/>
      <c r="C113" s="10"/>
      <c r="D113" s="25">
        <f>C31</f>
        <v>0.94</v>
      </c>
      <c r="E113" s="25">
        <f>D31</f>
        <v>0.95</v>
      </c>
      <c r="F113" s="25">
        <f>E31</f>
        <v>0.95</v>
      </c>
      <c r="G113" s="25">
        <f>F31</f>
        <v>0.955</v>
      </c>
      <c r="H113" s="25">
        <f>G31</f>
        <v>0.96</v>
      </c>
    </row>
    <row r="114" spans="2:8" ht="12.75">
      <c r="B114" s="10"/>
      <c r="C114" s="24" t="s">
        <v>51</v>
      </c>
      <c r="D114" s="26"/>
      <c r="E114" s="23">
        <f>SUM(E110:E112)</f>
        <v>52.163963480129354</v>
      </c>
      <c r="F114" s="23">
        <f>SUM(F110:F112)</f>
        <v>-45.39162191192125</v>
      </c>
      <c r="G114" s="23">
        <f>SUM(G110:G112)</f>
        <v>86.63556659506006</v>
      </c>
      <c r="H114" s="23">
        <f>SUM(H110:H112)</f>
        <v>246.15939849624044</v>
      </c>
    </row>
    <row r="115" spans="2:8" ht="12.75">
      <c r="B115" s="10" t="s">
        <v>7</v>
      </c>
      <c r="C115" s="10" t="s">
        <v>11</v>
      </c>
      <c r="D115">
        <v>0</v>
      </c>
      <c r="E115" s="7">
        <f>F70</f>
        <v>88.32709350696314</v>
      </c>
      <c r="F115" s="7">
        <f>M70</f>
        <v>113.32790739735924</v>
      </c>
      <c r="G115" s="7">
        <f>T70</f>
        <v>138.32872128775534</v>
      </c>
      <c r="H115" s="7">
        <f>AA70</f>
        <v>163.32953517815145</v>
      </c>
    </row>
    <row r="116" spans="2:8" ht="12.75">
      <c r="B116" s="10"/>
      <c r="C116" s="10"/>
      <c r="D116" s="25">
        <f>C23</f>
        <v>0.9</v>
      </c>
      <c r="E116" s="25">
        <f>D23</f>
        <v>0.9</v>
      </c>
      <c r="F116" s="25">
        <f>E23</f>
        <v>0.9</v>
      </c>
      <c r="G116" s="25">
        <f>F23</f>
        <v>0.9</v>
      </c>
      <c r="H116" s="25">
        <f>G23</f>
        <v>0.9</v>
      </c>
    </row>
    <row r="117" spans="2:8" ht="12.75">
      <c r="B117" s="10"/>
      <c r="C117" s="10" t="s">
        <v>27</v>
      </c>
      <c r="D117">
        <v>0</v>
      </c>
      <c r="E117" s="7">
        <f>F82</f>
        <v>-60.12208355941448</v>
      </c>
      <c r="F117" s="7">
        <f>M82</f>
        <v>-150.1220835594131</v>
      </c>
      <c r="G117" s="7">
        <f>T82</f>
        <v>-86.35682311448682</v>
      </c>
      <c r="H117" s="7">
        <f>AA82</f>
        <v>-67.59156266956097</v>
      </c>
    </row>
    <row r="118" spans="2:8" ht="12.75">
      <c r="B118" s="10"/>
      <c r="C118" s="10"/>
      <c r="D118" s="25">
        <f>C32</f>
        <v>0.94</v>
      </c>
      <c r="E118" s="25">
        <f>D32</f>
        <v>0.95</v>
      </c>
      <c r="F118" s="25">
        <f>E32</f>
        <v>0.95</v>
      </c>
      <c r="G118" s="25">
        <f>F32</f>
        <v>0.955</v>
      </c>
      <c r="H118" s="25">
        <f>G32</f>
        <v>0.96</v>
      </c>
    </row>
    <row r="119" spans="2:8" ht="12.75">
      <c r="B119" s="10"/>
      <c r="C119" s="24" t="s">
        <v>51</v>
      </c>
      <c r="D119" s="26"/>
      <c r="E119" s="23">
        <f>SUM(E115:E117)</f>
        <v>29.105009947548666</v>
      </c>
      <c r="F119" s="23">
        <f>SUM(F115:F117)</f>
        <v>-35.89417616205387</v>
      </c>
      <c r="G119" s="23">
        <f>SUM(G115:G117)</f>
        <v>52.871898173268534</v>
      </c>
      <c r="H119" s="23">
        <f>SUM(H115:H117)</f>
        <v>96.63797250859048</v>
      </c>
    </row>
    <row r="126" ht="12.75">
      <c r="C126" s="3" t="s">
        <v>74</v>
      </c>
    </row>
    <row r="127" spans="3:8" ht="12.75">
      <c r="C127" s="32"/>
      <c r="D127" s="32"/>
      <c r="E127" s="32"/>
      <c r="F127" s="32"/>
      <c r="G127" s="32"/>
      <c r="H127" s="32"/>
    </row>
    <row r="128" spans="3:10" ht="12.75">
      <c r="C128" s="32"/>
      <c r="D128" s="10" t="s">
        <v>0</v>
      </c>
      <c r="E128" s="10" t="s">
        <v>1</v>
      </c>
      <c r="F128" s="10" t="s">
        <v>2</v>
      </c>
      <c r="G128" s="10" t="s">
        <v>3</v>
      </c>
      <c r="H128" s="10" t="s">
        <v>4</v>
      </c>
      <c r="I128" s="10" t="s">
        <v>7</v>
      </c>
      <c r="J128" s="10" t="s">
        <v>72</v>
      </c>
    </row>
    <row r="129" spans="4:9" ht="12.75">
      <c r="D129" s="35">
        <f>E7</f>
        <v>0.6</v>
      </c>
      <c r="E129" s="35">
        <f>E8</f>
        <v>0.2</v>
      </c>
      <c r="F129" s="35">
        <f>E9</f>
        <v>0.1</v>
      </c>
      <c r="G129" s="35">
        <f>E10</f>
        <v>0.05</v>
      </c>
      <c r="H129" s="35">
        <f>E11</f>
        <v>0.03</v>
      </c>
      <c r="I129" s="25">
        <f>E12</f>
        <v>0.02</v>
      </c>
    </row>
    <row r="130" spans="3:10" ht="12.75">
      <c r="C130" s="10" t="s">
        <v>0</v>
      </c>
      <c r="D130" s="36"/>
      <c r="E130" s="37">
        <f>E129/SUM($E$129:$I$129)</f>
        <v>0.5</v>
      </c>
      <c r="F130" s="37">
        <f>F129/SUM($E$129:$I$129)</f>
        <v>0.25</v>
      </c>
      <c r="G130" s="37">
        <f>G129/SUM($E$129:$I$129)</f>
        <v>0.125</v>
      </c>
      <c r="H130" s="37">
        <f>H129/SUM($E$129:$I$129)</f>
        <v>0.075</v>
      </c>
      <c r="I130" s="37">
        <f>I129/SUM($E$129:$I$129)</f>
        <v>0.049999999999999996</v>
      </c>
      <c r="J130" s="34">
        <f>SUM(D130:I130)</f>
        <v>1</v>
      </c>
    </row>
    <row r="131" spans="3:10" ht="12.75">
      <c r="C131" s="10" t="s">
        <v>1</v>
      </c>
      <c r="D131" s="38">
        <f>D129/SUM($D$129,$F$129:$I$129)</f>
        <v>0.7499999999999999</v>
      </c>
      <c r="E131" s="38"/>
      <c r="F131" s="38">
        <f>F129/SUM($D$129,$F$129:$I$129)</f>
        <v>0.125</v>
      </c>
      <c r="G131" s="38">
        <f>G129/SUM($D$129,$F$129:$I$129)</f>
        <v>0.0625</v>
      </c>
      <c r="H131" s="38">
        <f>H129/SUM($D$129,$F$129:$I$129)</f>
        <v>0.0375</v>
      </c>
      <c r="I131" s="38">
        <f>I129/SUM($D$129,$F$129:$I$129)</f>
        <v>0.024999999999999998</v>
      </c>
      <c r="J131" s="34">
        <f aca="true" t="shared" si="101" ref="J131:J136">SUM(D131:I131)</f>
        <v>0.9999999999999999</v>
      </c>
    </row>
    <row r="132" spans="3:10" ht="12.75">
      <c r="C132" s="10" t="s">
        <v>2</v>
      </c>
      <c r="D132" s="38">
        <f>D129/SUM($D$129:$E$129,$G$129:$I$129)</f>
        <v>0.6666666666666665</v>
      </c>
      <c r="E132" s="38">
        <f>E129/SUM($D$129:$E$129,$G$129:$I$129)</f>
        <v>0.2222222222222222</v>
      </c>
      <c r="F132" s="38"/>
      <c r="G132" s="38">
        <f>G129/SUM($D$129:$E$129,$G$129:$I$129)</f>
        <v>0.05555555555555555</v>
      </c>
      <c r="H132" s="38">
        <f>H129/SUM($D$129:$E$129,$G$129:$I$129)</f>
        <v>0.033333333333333326</v>
      </c>
      <c r="I132" s="38">
        <f>I129/SUM($D$129:$E$129,$G$129:$I$129)</f>
        <v>0.02222222222222222</v>
      </c>
      <c r="J132" s="34">
        <f t="shared" si="101"/>
        <v>0.9999999999999999</v>
      </c>
    </row>
    <row r="133" spans="3:10" ht="12.75">
      <c r="C133" s="10" t="s">
        <v>3</v>
      </c>
      <c r="D133" s="38">
        <f>D129/SUM($D$129:$F$129,$H$129:$I$129)</f>
        <v>0.631578947368421</v>
      </c>
      <c r="E133" s="38">
        <f>E129/SUM($D$129:$F$129,$H$129:$I$129)</f>
        <v>0.21052631578947367</v>
      </c>
      <c r="F133" s="38">
        <f>F129/SUM($D$129:$F$129,$H$129:$I$129)</f>
        <v>0.10526315789473684</v>
      </c>
      <c r="G133" s="38"/>
      <c r="H133" s="38">
        <f>H129/SUM($D$129:$F$129,$H$129:$I$129)</f>
        <v>0.03157894736842105</v>
      </c>
      <c r="I133" s="38">
        <f>I129/SUM($D$129:$F$129,$H$129:$I$129)</f>
        <v>0.021052631578947368</v>
      </c>
      <c r="J133" s="34">
        <f t="shared" si="101"/>
        <v>0.9999999999999999</v>
      </c>
    </row>
    <row r="134" spans="3:10" ht="12.75">
      <c r="C134" s="10" t="s">
        <v>4</v>
      </c>
      <c r="D134" s="38">
        <f>D129/SUM($D$129:$G$129,$I$129)</f>
        <v>0.6185567010309277</v>
      </c>
      <c r="E134" s="38">
        <f>E129/SUM($D$129:$G$129,$I$129)</f>
        <v>0.20618556701030927</v>
      </c>
      <c r="F134" s="38">
        <f>F129/SUM($D$129:$G$129,$I$129)</f>
        <v>0.10309278350515463</v>
      </c>
      <c r="G134" s="38">
        <f>G129/SUM($D$129:$G$129,$I$129)</f>
        <v>0.05154639175257732</v>
      </c>
      <c r="H134" s="38"/>
      <c r="I134" s="38">
        <f>I129/SUM($D$129:$G$129,$I$129)</f>
        <v>0.020618556701030927</v>
      </c>
      <c r="J134" s="34">
        <f t="shared" si="101"/>
        <v>1</v>
      </c>
    </row>
    <row r="135" spans="3:10" ht="12.75">
      <c r="C135" s="10" t="s">
        <v>7</v>
      </c>
      <c r="D135" s="38">
        <f>D129/SUM($D$129:$H$129)</f>
        <v>0.6122448979591836</v>
      </c>
      <c r="E135" s="38">
        <f>E129/SUM($D$129:$H$129)</f>
        <v>0.20408163265306123</v>
      </c>
      <c r="F135" s="38">
        <f>F129/SUM($D$129:$H$129)</f>
        <v>0.10204081632653061</v>
      </c>
      <c r="G135" s="38">
        <f>G129/SUM($D$129:$H$129)</f>
        <v>0.05102040816326531</v>
      </c>
      <c r="H135" s="38">
        <f>H129/SUM($D$129:$H$129)</f>
        <v>0.03061224489795918</v>
      </c>
      <c r="I135" s="38"/>
      <c r="J135" s="34">
        <f t="shared" si="101"/>
        <v>0.9999999999999999</v>
      </c>
    </row>
    <row r="136" spans="3:10" ht="12.75">
      <c r="C136" s="40" t="s">
        <v>73</v>
      </c>
      <c r="D136" s="39">
        <f aca="true" t="shared" si="102" ref="D136:I136">SUM(D130:D135)/SUM($J$130:$J$135)</f>
        <v>0.5465078688375331</v>
      </c>
      <c r="E136" s="39">
        <f t="shared" si="102"/>
        <v>0.22383595627917774</v>
      </c>
      <c r="F136" s="39">
        <f t="shared" si="102"/>
        <v>0.11423279295440368</v>
      </c>
      <c r="G136" s="39">
        <f t="shared" si="102"/>
        <v>0.057603725911899696</v>
      </c>
      <c r="H136" s="39">
        <f t="shared" si="102"/>
        <v>0.034670754266618926</v>
      </c>
      <c r="I136" s="39">
        <f t="shared" si="102"/>
        <v>0.02314890175036675</v>
      </c>
      <c r="J136" s="34">
        <f t="shared" si="101"/>
        <v>0.9999999999999999</v>
      </c>
    </row>
    <row r="137" spans="3:5" ht="12.75">
      <c r="C137" s="13"/>
      <c r="D137" s="13"/>
      <c r="E137" s="13"/>
    </row>
    <row r="138" spans="3:5" ht="12.75">
      <c r="C138" s="3"/>
      <c r="D138" s="13"/>
      <c r="E138" s="13"/>
    </row>
    <row r="139" spans="3:11" ht="12.75"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3:11" ht="12.75">
      <c r="C140" s="45"/>
      <c r="D140" s="13"/>
      <c r="E140" s="13"/>
      <c r="F140" s="13"/>
      <c r="G140" s="13"/>
      <c r="H140" s="13"/>
      <c r="I140" s="13"/>
      <c r="J140" s="13"/>
      <c r="K140" s="13"/>
    </row>
    <row r="141" spans="3:11" ht="12.75">
      <c r="C141" s="13"/>
      <c r="D141" s="46"/>
      <c r="E141" s="46"/>
      <c r="F141" s="46"/>
      <c r="G141" s="46"/>
      <c r="H141" s="46"/>
      <c r="I141" s="38"/>
      <c r="J141" s="13"/>
      <c r="K141" s="13"/>
    </row>
    <row r="142" spans="3:11" ht="12.75">
      <c r="C142" s="13"/>
      <c r="D142" s="47"/>
      <c r="E142" s="48"/>
      <c r="F142" s="48"/>
      <c r="G142" s="48"/>
      <c r="H142" s="48"/>
      <c r="I142" s="48"/>
      <c r="J142" s="49"/>
      <c r="K142" s="13"/>
    </row>
    <row r="143" spans="3:11" ht="12.75">
      <c r="C143" s="13"/>
      <c r="D143" s="38"/>
      <c r="E143" s="38"/>
      <c r="F143" s="38"/>
      <c r="G143" s="38"/>
      <c r="H143" s="38"/>
      <c r="I143" s="38"/>
      <c r="J143" s="49"/>
      <c r="K143" s="13"/>
    </row>
    <row r="144" spans="3:11" ht="12.75">
      <c r="C144" s="13"/>
      <c r="D144" s="38"/>
      <c r="E144" s="38"/>
      <c r="F144" s="38"/>
      <c r="G144" s="38"/>
      <c r="H144" s="38"/>
      <c r="I144" s="38"/>
      <c r="J144" s="49"/>
      <c r="K144" s="13"/>
    </row>
    <row r="145" spans="3:11" ht="12.75">
      <c r="C145" s="13"/>
      <c r="D145" s="38"/>
      <c r="E145" s="38"/>
      <c r="F145" s="38"/>
      <c r="G145" s="38"/>
      <c r="H145" s="38"/>
      <c r="I145" s="38"/>
      <c r="J145" s="49"/>
      <c r="K145" s="13"/>
    </row>
    <row r="146" spans="3:11" ht="12.75">
      <c r="C146" s="13"/>
      <c r="D146" s="38"/>
      <c r="E146" s="38"/>
      <c r="F146" s="38"/>
      <c r="G146" s="38"/>
      <c r="H146" s="38"/>
      <c r="I146" s="38"/>
      <c r="J146" s="49"/>
      <c r="K146" s="13"/>
    </row>
    <row r="147" spans="3:11" ht="12.75">
      <c r="C147" s="13"/>
      <c r="D147" s="38"/>
      <c r="E147" s="38"/>
      <c r="F147" s="38"/>
      <c r="G147" s="38"/>
      <c r="H147" s="38"/>
      <c r="I147" s="38"/>
      <c r="J147" s="49"/>
      <c r="K147" s="13"/>
    </row>
    <row r="148" spans="3:11" ht="12.75">
      <c r="C148" s="12"/>
      <c r="D148" s="39"/>
      <c r="E148" s="39"/>
      <c r="F148" s="39"/>
      <c r="G148" s="39"/>
      <c r="H148" s="39"/>
      <c r="I148" s="39"/>
      <c r="J148" s="49"/>
      <c r="K148" s="13"/>
    </row>
    <row r="149" spans="3:11" ht="12.75"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3:11" ht="12.75">
      <c r="C150" s="13"/>
      <c r="D150" s="13"/>
      <c r="E150" s="13"/>
      <c r="F150" s="13"/>
      <c r="G150" s="13"/>
      <c r="H150" s="13"/>
      <c r="I150" s="13"/>
      <c r="J150" s="13"/>
      <c r="K150" s="1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Second Assessment Consultation Attachment 3: Bond Rebate Model</dc:title>
  <dc:subject/>
  <dc:creator>dena.harris</dc:creator>
  <cp:keywords/>
  <dc:description/>
  <cp:lastModifiedBy>dena.harris</cp:lastModifiedBy>
  <cp:lastPrinted>2004-06-09T14:07:43Z</cp:lastPrinted>
  <dcterms:created xsi:type="dcterms:W3CDTF">2004-06-07T07:45:55Z</dcterms:created>
  <dcterms:modified xsi:type="dcterms:W3CDTF">2004-07-16T15:05:58Z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-757750816</vt:i4>
  </property>
  <property fmtid="{D5CDD505-2E9C-101B-9397-08002B2CF9AE}" pid="4" name="_EmailSubje">
    <vt:lpwstr>P157 docs</vt:lpwstr>
  </property>
  <property fmtid="{D5CDD505-2E9C-101B-9397-08002B2CF9AE}" pid="5" name="_AuthorEma">
    <vt:lpwstr>johanna.dahl@elexon.co.uk</vt:lpwstr>
  </property>
  <property fmtid="{D5CDD505-2E9C-101B-9397-08002B2CF9AE}" pid="6" name="_AuthorEmailDisplayNa">
    <vt:lpwstr>Johanna Dahl</vt:lpwstr>
  </property>
  <property fmtid="{D5CDD505-2E9C-101B-9397-08002B2CF9AE}" pid="7" name="PageTableMappi">
    <vt:lpwstr>P157$Table1</vt:lpwstr>
  </property>
  <property fmtid="{D5CDD505-2E9C-101B-9397-08002B2CF9AE}" pid="8" name="Modified Da">
    <vt:lpwstr>20/07/2004 16:46:26</vt:lpwstr>
  </property>
  <property fmtid="{D5CDD505-2E9C-101B-9397-08002B2CF9AE}" pid="9" name="Creation Da">
    <vt:lpwstr>10/08/2010 16:14:30</vt:lpwstr>
  </property>
  <property fmtid="{D5CDD505-2E9C-101B-9397-08002B2CF9AE}" pid="10" name="ContentType">
    <vt:lpwstr>0x01010B00579FAE2412CD4CFFB83342AAC659839000BEB557DCE35048858A7B825DDB3BAD390044E35225479E415FB07E6BA33E3D456300B2627CD674DC4B519C6B64603B169235005902A8FF46A68D448C4BFE2EBD138E47</vt:lpwstr>
  </property>
  <property fmtid="{D5CDD505-2E9C-101B-9397-08002B2CF9AE}" pid="11" name="ContentTy">
    <vt:lpwstr>Modification Proposal</vt:lpwstr>
  </property>
  <property fmtid="{D5CDD505-2E9C-101B-9397-08002B2CF9AE}" pid="12" name="Page Table Mappi">
    <vt:lpwstr>P157$Table1</vt:lpwstr>
  </property>
  <property fmtid="{D5CDD505-2E9C-101B-9397-08002B2CF9AE}" pid="13" name="Page Table Mappin">
    <vt:lpwstr>P157$Table1</vt:lpwstr>
  </property>
  <property fmtid="{D5CDD505-2E9C-101B-9397-08002B2CF9AE}" pid="14" name="Related Doc N">
    <vt:lpwstr/>
  </property>
  <property fmtid="{D5CDD505-2E9C-101B-9397-08002B2CF9AE}" pid="15" name="Related Document">
    <vt:lpwstr/>
  </property>
</Properties>
</file>